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455" activeTab="5"/>
  </bookViews>
  <sheets>
    <sheet name="20%ira" sheetId="5" r:id="rId1"/>
    <sheet name="LDRRM" sheetId="6" r:id="rId2"/>
    <sheet name="SEF" sheetId="7" r:id="rId3"/>
    <sheet name="SCF" sheetId="8" r:id="rId4"/>
    <sheet name="TRUSTFUND" sheetId="9" r:id="rId5"/>
    <sheet name="UNLIQUIDATED" sheetId="10" r:id="rId6"/>
  </sheets>
  <definedNames>
    <definedName name="_xlnm.Print_Area" localSheetId="0">'20%ira'!$A$1:$I$121</definedName>
    <definedName name="_xlnm.Print_Titles" localSheetId="0">'20%ira'!$8:$9</definedName>
  </definedNames>
  <calcPr calcId="125725"/>
</workbook>
</file>

<file path=xl/calcChain.xml><?xml version="1.0" encoding="utf-8"?>
<calcChain xmlns="http://schemas.openxmlformats.org/spreadsheetml/2006/main">
  <c r="J57" i="10"/>
  <c r="J55"/>
  <c r="I55"/>
  <c r="H55"/>
  <c r="G55"/>
  <c r="F55"/>
  <c r="F57" s="1"/>
  <c r="E55"/>
  <c r="B55"/>
  <c r="J38"/>
  <c r="I38"/>
  <c r="H38"/>
  <c r="G38"/>
  <c r="F38"/>
  <c r="E38"/>
  <c r="E57" s="1"/>
  <c r="B38"/>
  <c r="B57" s="1"/>
  <c r="G24" i="9" l="1"/>
  <c r="G23"/>
  <c r="G22"/>
  <c r="G21"/>
  <c r="G20"/>
  <c r="G19"/>
  <c r="G18"/>
  <c r="G17"/>
  <c r="G14"/>
  <c r="G13"/>
  <c r="G12"/>
  <c r="G11"/>
  <c r="G10"/>
  <c r="E45" i="8" l="1"/>
  <c r="E44"/>
  <c r="E43"/>
  <c r="E40"/>
  <c r="E34"/>
  <c r="E32"/>
  <c r="E35" s="1"/>
  <c r="E29"/>
  <c r="E28"/>
  <c r="E21"/>
  <c r="E20"/>
  <c r="E19"/>
  <c r="E18"/>
  <c r="E17"/>
  <c r="E22" s="1"/>
  <c r="E14"/>
  <c r="E13"/>
  <c r="E12"/>
  <c r="E11"/>
  <c r="E10"/>
  <c r="E15" s="1"/>
  <c r="E23" s="1"/>
  <c r="E47" l="1"/>
  <c r="E49" s="1"/>
  <c r="E36"/>
  <c r="I36" i="7" l="1"/>
  <c r="I37" s="1"/>
  <c r="F56" i="6"/>
  <c r="F55"/>
  <c r="E55"/>
  <c r="D55"/>
  <c r="C55"/>
  <c r="B55"/>
  <c r="G55" s="1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F18"/>
  <c r="E18"/>
  <c r="E56" s="1"/>
  <c r="D18"/>
  <c r="D56" s="1"/>
  <c r="C18"/>
  <c r="C56" s="1"/>
  <c r="B18"/>
  <c r="B56" s="1"/>
  <c r="G17"/>
  <c r="G16"/>
  <c r="G15"/>
  <c r="G14"/>
  <c r="G13"/>
  <c r="G18" s="1"/>
  <c r="G56" l="1"/>
  <c r="G72" i="5" l="1"/>
  <c r="G71"/>
  <c r="G70"/>
  <c r="G68"/>
  <c r="G67"/>
  <c r="G66"/>
  <c r="G65"/>
  <c r="G64"/>
  <c r="G62"/>
  <c r="G61"/>
  <c r="G59"/>
  <c r="G58"/>
  <c r="G57"/>
  <c r="G53"/>
  <c r="G47"/>
  <c r="G48"/>
  <c r="G46"/>
  <c r="G44"/>
  <c r="G38"/>
  <c r="G32"/>
  <c r="G31"/>
  <c r="G30"/>
  <c r="G29"/>
  <c r="G28"/>
  <c r="G23"/>
  <c r="G22"/>
  <c r="G20"/>
  <c r="G19"/>
  <c r="G18"/>
  <c r="G17"/>
  <c r="G16"/>
  <c r="G97"/>
  <c r="G90"/>
  <c r="G89"/>
  <c r="G88"/>
  <c r="G87"/>
  <c r="G86"/>
  <c r="G82"/>
  <c r="G80"/>
</calcChain>
</file>

<file path=xl/comments1.xml><?xml version="1.0" encoding="utf-8"?>
<comments xmlns="http://schemas.openxmlformats.org/spreadsheetml/2006/main">
  <authors>
    <author>Pangasinan Accounting</author>
  </authors>
  <commentList>
    <comment ref="I11" authorId="0">
      <text>
        <r>
          <rPr>
            <b/>
            <sz val="9"/>
            <color indexed="81"/>
            <rFont val="Tahoma"/>
            <charset val="1"/>
          </rPr>
          <t>Pangasinan Accounting: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<sst xmlns="http://schemas.openxmlformats.org/spreadsheetml/2006/main" count="640" uniqueCount="403">
  <si>
    <t>FDP Form 7- 20% Component of the IRA Utilization</t>
  </si>
  <si>
    <t>20% COMPONENT OF THE IRA UTILIZATION</t>
  </si>
  <si>
    <t>Province, City or Municipality:  PANGASINAN</t>
  </si>
  <si>
    <t>PROGRAM OR PROJECT</t>
  </si>
  <si>
    <t>LOCATION</t>
  </si>
  <si>
    <t>TOTAL COST</t>
  </si>
  <si>
    <t>DATE STARTED</t>
  </si>
  <si>
    <t>TARGET COMPLETION DATE</t>
  </si>
  <si>
    <t>% OF COMPLETION</t>
  </si>
  <si>
    <t>TOTAL COST INCURRED TO DATE</t>
  </si>
  <si>
    <t>PROJECT STATUS</t>
  </si>
  <si>
    <t>No. of Extensions, if any</t>
  </si>
  <si>
    <t>Remarks</t>
  </si>
  <si>
    <t>Social Development</t>
  </si>
  <si>
    <t>Economic  Development</t>
  </si>
  <si>
    <t>Environmental  Development</t>
  </si>
  <si>
    <t>FOR THE 1ST QUARTER, CY 2018</t>
  </si>
  <si>
    <t>Repair/improvement of Sison Auditorium</t>
  </si>
  <si>
    <t>Repainting works at NRSCC, Lingayen</t>
  </si>
  <si>
    <t>Replacement of roofing in rewiring of Main Bldg., Phase II, Mapandan Community Hospital</t>
  </si>
  <si>
    <t>Construction of perimeter fence at Dasol Community Hospital</t>
  </si>
  <si>
    <t>Completion of Training Center II, Capitol Complex</t>
  </si>
  <si>
    <t>Upgrading of Electrical System at PPH, Phase I</t>
  </si>
  <si>
    <t>Upgrading/construction of Pedia Ward &amp; Isolation Room Bldgs. At Lingayen Dist. Hospital</t>
  </si>
  <si>
    <t>Asphalt for PNHS, Lingayen Compound</t>
  </si>
  <si>
    <t>Construction of Main Guard house and First Aide Post at the Beachfront, Capitol, Lingayen</t>
  </si>
  <si>
    <t>Repair of old Isolation Room into CSSR, fabrication of tables and cabinets at Asingan Community Hospital</t>
  </si>
  <si>
    <t>Labor, materials and other incidentals for the improvement of Main Bldg. at Umingan Community Hospital</t>
  </si>
  <si>
    <t>Rehabilitation of  of Processing Bldg./Center at PAGO</t>
  </si>
  <si>
    <t>Construction of 2 units basketball board and flagpole at Pangasinan Reformation Center</t>
  </si>
  <si>
    <t>Electrical connection at Finance, Malong and ABC Bldgs., in the Province</t>
  </si>
  <si>
    <t>Construction of 3-storey Multi-Purpose Bldg., (Phase 1) at Capitol Cmpd., Lingayen</t>
  </si>
  <si>
    <t>Construction of GSO Warehouse (Phase 1) at Capitol Cmpd., Lingayen</t>
  </si>
  <si>
    <t>Concreting of Brgy. Legaspi Road</t>
  </si>
  <si>
    <t>Lingayen, Pangasinan</t>
  </si>
  <si>
    <t>Improvement of Sport Ground at Alaminos City National High School</t>
  </si>
  <si>
    <t>Alaminos City</t>
  </si>
  <si>
    <t>Mapandan, Pangasinan</t>
  </si>
  <si>
    <t>Dasol, Pangasinan</t>
  </si>
  <si>
    <t>Brgy. Tori-Tori, Anda</t>
  </si>
  <si>
    <t>Proposed construction of Wharf</t>
  </si>
  <si>
    <t>Arellano St., Bautista, Pangasinan</t>
  </si>
  <si>
    <t>Brgy. San Felipe East, San Nicolas</t>
  </si>
  <si>
    <t>Construction of covered court (gymnasium</t>
  </si>
  <si>
    <t>Construction of drainage canal with concrete cover &amp; CHB canal w/ stiffener</t>
  </si>
  <si>
    <t>San Carlos City</t>
  </si>
  <si>
    <t>Construction of 2-storey Bldg. for Health Center &amp; Conference hall</t>
  </si>
  <si>
    <t>Brgy. Cacandongan, Bautista, Pangasinan</t>
  </si>
  <si>
    <t>Mangatarem, Pangasinan</t>
  </si>
  <si>
    <t xml:space="preserve">Completion of municipal hall Bldg., </t>
  </si>
  <si>
    <t>Bugallon, Pangasinan</t>
  </si>
  <si>
    <t>San Vicente, Burgos</t>
  </si>
  <si>
    <t>Ground improvement of Reformation Center Compound  (Landscaping)</t>
  </si>
  <si>
    <t>Construction of 3 units Guard Post and Installation of Lightings at Beachfront</t>
  </si>
  <si>
    <t xml:space="preserve"> Lingayen, Pangasinan</t>
  </si>
  <si>
    <t>Asingan, Pangasinan</t>
  </si>
  <si>
    <t>Umingan, Pangasinan</t>
  </si>
  <si>
    <t>Brgy. Bayoyong, Basista</t>
  </si>
  <si>
    <t>Construction of Multi-Purpose Hall</t>
  </si>
  <si>
    <t>Extension of concrete ditch at Motorpool Cmpd.</t>
  </si>
  <si>
    <t>Sta. Barbara, Pangasinan</t>
  </si>
  <si>
    <t>Burgos, Pangasinan</t>
  </si>
  <si>
    <t>Brgy. San Vicente, Burgos, Pangasinan</t>
  </si>
  <si>
    <t>Renovation/improvement of various facilities at Pangasinan Reformation Center</t>
  </si>
  <si>
    <t>Pogonsili, Aguilar</t>
  </si>
  <si>
    <t>Construction of covered court</t>
  </si>
  <si>
    <t>San Gonzalo, San Quintin</t>
  </si>
  <si>
    <t xml:space="preserve">Completion of Pangasinan Corn Coordinating Center </t>
  </si>
  <si>
    <t>Construction of Power House at Pangasinan Provincial Hospital</t>
  </si>
  <si>
    <t>Construction of road at OPAG/OPVET at,(with Stone Masonry)</t>
  </si>
  <si>
    <t xml:space="preserve"> Brgy. Macabobo, Mangatarem</t>
  </si>
  <si>
    <t>Construction/Rehabilitation of various facilities at OPAG/OPVET</t>
  </si>
  <si>
    <t xml:space="preserve">Construction of 3 units Artesian Well, </t>
  </si>
  <si>
    <t>San Vicente, San Manuel</t>
  </si>
  <si>
    <t xml:space="preserve">Constrruction of 2 units Dug well, </t>
  </si>
  <si>
    <t>Palapad, San Fabian</t>
  </si>
  <si>
    <t>Constrruction of 2 units Dug well</t>
  </si>
  <si>
    <t>Malokiat, Pozorrubio</t>
  </si>
  <si>
    <t>Dulag, Binmaley</t>
  </si>
  <si>
    <t>Construction of 1 unit deep well</t>
  </si>
  <si>
    <t>Anda, Pangasinan</t>
  </si>
  <si>
    <t>Construction of 2 units dug well</t>
  </si>
  <si>
    <t>Parac parac, San Fabian</t>
  </si>
  <si>
    <t>Various supplies/materials for the construction of 2 units Artesian Well</t>
  </si>
  <si>
    <t>San Andres, Umingan</t>
  </si>
  <si>
    <t>Sagud Baley, San Fabian</t>
  </si>
  <si>
    <t>Various materials for the construction of 2 units Artesian Well</t>
  </si>
  <si>
    <t>Sitio San Pedro, San Macario, at Natividad</t>
  </si>
  <si>
    <t>Brgy. San Pablo, Umingan</t>
  </si>
  <si>
    <t>Construction of 2 units Artesian Well</t>
  </si>
  <si>
    <t>Bolinao, Pangasinan</t>
  </si>
  <si>
    <t>Tayug, Pangasinan</t>
  </si>
  <si>
    <t>Asphalt for Access Road, at Reformation Center</t>
  </si>
  <si>
    <t>Asphalt for OPAG Main Entrance and Compound</t>
  </si>
  <si>
    <t>Poblacion, Burgos</t>
  </si>
  <si>
    <t>Asphalt for the improvemet/blocktopping of municipal Roads sorrounding Auditorium</t>
  </si>
  <si>
    <t>Construction of 1 unit 2-barrel RCBC, Centro Pangapisan</t>
  </si>
  <si>
    <t>Sual, Pangasinan</t>
  </si>
  <si>
    <t>Concreting of Antipangal-Pangascasan Road</t>
  </si>
  <si>
    <t>Repair/Improvement of Balingasay Bridge</t>
  </si>
  <si>
    <t>Improvement of Brgy. Road, Wawa</t>
  </si>
  <si>
    <t>Laoac, Pangasinan</t>
  </si>
  <si>
    <t>Concreting of Villalon Rd., Zone 1 Flores</t>
  </si>
  <si>
    <t>San Manuel, Pangasinan</t>
  </si>
  <si>
    <t>Asphalt for blocktopping of Malilion, Sto. Tomas, Canangguan Road</t>
  </si>
  <si>
    <t>San Nicolas, Pangasinan</t>
  </si>
  <si>
    <t>Basista, Pangasinan</t>
  </si>
  <si>
    <t>Asphalt for the improvemet/blocktopping of Anambongan</t>
  </si>
  <si>
    <t>Pozorrubio, Pangasinan</t>
  </si>
  <si>
    <t>Concreting of San Jacinto, Pozzorubio Road</t>
  </si>
  <si>
    <t>Concreting of Bantocaling w/ slope protection and RCCP</t>
  </si>
  <si>
    <t>Bani, Pangasinan</t>
  </si>
  <si>
    <t>Asphalt for blocktopping of Pauline Bridge</t>
  </si>
  <si>
    <t xml:space="preserve">Asphalt for blocktopping along Sn. Fabian Camp One Rd., </t>
  </si>
  <si>
    <t>San Fabian, Pangasinan</t>
  </si>
  <si>
    <t>Concreting of Austria St., Dorongan</t>
  </si>
  <si>
    <t>Sitio Calay, Binmaley</t>
  </si>
  <si>
    <t>Embarkment, backfilling of Access Road</t>
  </si>
  <si>
    <t>Calasiao, Pangasinan</t>
  </si>
  <si>
    <t>San Jacinto, Pangasinan</t>
  </si>
  <si>
    <t>Improvement/blocktoping of Tayug-Natividad Road</t>
  </si>
  <si>
    <t>Brgy. Laguit Centro, Bugallon, Pangasinan</t>
  </si>
  <si>
    <t>Blocktopping of Laguit Centro Road</t>
  </si>
  <si>
    <t>Binmaley, Pangasinan</t>
  </si>
  <si>
    <t>Concreting of Salapingao Road</t>
  </si>
  <si>
    <t>Construction of 1 unit RCBC Castillo St.</t>
  </si>
  <si>
    <t>Construction of Drainage Canal with cover</t>
  </si>
  <si>
    <t>Hermoza, Dasol, Pangasinan</t>
  </si>
  <si>
    <t>Agno, Pangasinan</t>
  </si>
  <si>
    <t>Concreting of Brgy. Road</t>
  </si>
  <si>
    <t>Labor, materials, equipment and othe incidentals for the construction of Stone Masonry along Mapandan-Banaoang Road</t>
  </si>
  <si>
    <t>Asphalt for blocktopping of Dupo Road</t>
  </si>
  <si>
    <t>Labor, materials, and other incidentals for the concreting of Sitio Centro, San Jose</t>
  </si>
  <si>
    <t xml:space="preserve">Labor, materials, and other incidentals for the rehab of Casabar Brdg., </t>
  </si>
  <si>
    <t>Alaminos, Pangasinan</t>
  </si>
  <si>
    <t>Labor, materials, and other incidentals for the Rehabilitation of Urdaneta Community Bridge, Superstructure</t>
  </si>
  <si>
    <t>Urdaneta City</t>
  </si>
  <si>
    <t>Asphalt for bloctopping of Balagan Rd.</t>
  </si>
  <si>
    <t>Construction of 1 unit 3-barrel RCBC, Brgy. Pangascasan</t>
  </si>
  <si>
    <t>NTP - 3/21/18</t>
  </si>
  <si>
    <t>NTP - 2/19/18</t>
  </si>
  <si>
    <t>NTP - 4/2/18</t>
  </si>
  <si>
    <t>Cayanga, San Fabian</t>
  </si>
  <si>
    <t>Concreting of Fulgosino Road</t>
  </si>
  <si>
    <t>on-going</t>
  </si>
  <si>
    <t>Asphalt for Blocktopping of Brgy. D. Alarcio Road</t>
  </si>
  <si>
    <t>Concreting of Macarang-Nancalasan Road</t>
  </si>
  <si>
    <t xml:space="preserve">Asphalt for blocktopping of Ballag Bridge, </t>
  </si>
  <si>
    <t xml:space="preserve">Asphalt for Sito Digap Rd., Fulgosino, </t>
  </si>
  <si>
    <t>Asphalt for blocktopping of Matic-matic Section, Maronong Road</t>
  </si>
  <si>
    <t>Concreting Nalsian-Bacayao Road</t>
  </si>
  <si>
    <t xml:space="preserve">Construction of Balucay Bridge, </t>
  </si>
  <si>
    <t>Concreting of Sitio Moguing at Brgy. San Felipe West</t>
  </si>
  <si>
    <t>Concreting of Purok Agnanayon, Aloleng, Agno</t>
  </si>
  <si>
    <t>Buayaen, Bayambang, Pangasinan</t>
  </si>
  <si>
    <t>Asphalt for blocktopping of Pozorrubio- Sugcong Rd., (Imbalbalatong Section)</t>
  </si>
  <si>
    <t>NTP - 4/23/17</t>
  </si>
  <si>
    <t>NOT YET STARTED</t>
  </si>
  <si>
    <t>OBLIGATED</t>
  </si>
  <si>
    <t>We hereby certify that we have reviewed the contents and hereby attest to the veracity and correctness of the data or information contained in this document.</t>
  </si>
  <si>
    <t>ARTURO V. SORIANO, CPA</t>
  </si>
  <si>
    <t>Provincial Accountant</t>
  </si>
  <si>
    <t>HON.  AMADO I. ESPINO, III</t>
  </si>
  <si>
    <t>Governor</t>
  </si>
  <si>
    <t>FDP Form 8 - Local Disaster Risk Reduction and Management Fund Utilization</t>
  </si>
  <si>
    <t>(COA Form)</t>
  </si>
  <si>
    <t>LOCAL DISASTER RISK REDUCTION AND MANAGEMENT FUND UTILIZATION</t>
  </si>
  <si>
    <t>As of March 31, 2018</t>
  </si>
  <si>
    <t>Province of Pangasinan</t>
  </si>
  <si>
    <t>LDRRMF</t>
  </si>
  <si>
    <t>Particulars</t>
  </si>
  <si>
    <t>Quick Response</t>
  </si>
  <si>
    <t>Mitigation Fund</t>
  </si>
  <si>
    <t>NDRRMF</t>
  </si>
  <si>
    <t>From Other LGUs</t>
  </si>
  <si>
    <t>From Other Sources</t>
  </si>
  <si>
    <t>Total</t>
  </si>
  <si>
    <t>Fund (QRF)</t>
  </si>
  <si>
    <t>A. Sources of Funds:</t>
  </si>
  <si>
    <t>Current Appropriation</t>
  </si>
  <si>
    <t>Continuing Appropriation</t>
  </si>
  <si>
    <t>Previous Year's Appropriation transferred to the Special Trust Fund</t>
  </si>
  <si>
    <t>Transfers/Grants</t>
  </si>
  <si>
    <r>
      <t xml:space="preserve">Others </t>
    </r>
    <r>
      <rPr>
        <sz val="14"/>
        <rFont val="Cambria"/>
        <family val="1"/>
        <scheme val="major"/>
      </rPr>
      <t xml:space="preserve"> </t>
    </r>
    <r>
      <rPr>
        <i/>
        <sz val="14"/>
        <rFont val="Cambria"/>
        <family val="1"/>
        <scheme val="major"/>
      </rPr>
      <t>Interest Income</t>
    </r>
    <r>
      <rPr>
        <i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 xml:space="preserve"> </t>
    </r>
    <r>
      <rPr>
        <i/>
        <sz val="14"/>
        <rFont val="Calibri"/>
        <family val="2"/>
        <scheme val="minor"/>
      </rPr>
      <t>(Trust Fund)</t>
    </r>
  </si>
  <si>
    <t>Total Funds Available</t>
  </si>
  <si>
    <t>B. Utilization</t>
  </si>
  <si>
    <t>Medicines</t>
  </si>
  <si>
    <t>Medical Supplies</t>
  </si>
  <si>
    <t>Food Supplies</t>
  </si>
  <si>
    <t>Office Supplies</t>
  </si>
  <si>
    <t>Repair of Evacuation Center</t>
  </si>
  <si>
    <t>Disaster Response &amp; Rescue Equipment</t>
  </si>
  <si>
    <t>Institutional/Capacity Development (Ex. Trainings, environmental assessment &amp; other related activities)</t>
  </si>
  <si>
    <t>Construction of Evacuation Center</t>
  </si>
  <si>
    <t xml:space="preserve">Capital Outlay - Equipment </t>
  </si>
  <si>
    <t>Transfer to other LGUs</t>
  </si>
  <si>
    <t>Other Maintenance and Operating Expenses</t>
  </si>
  <si>
    <t>Traveling Expense</t>
  </si>
  <si>
    <t>Training Expense</t>
  </si>
  <si>
    <t>IT Equipment &amp; Software</t>
  </si>
  <si>
    <t>Motor Vehicles</t>
  </si>
  <si>
    <t>Other Machineries and Equipment</t>
  </si>
  <si>
    <t>Watercrafts</t>
  </si>
  <si>
    <t>Other Property, Plant and Equipment</t>
  </si>
  <si>
    <t>Roads, Highways and Bridges</t>
  </si>
  <si>
    <t>Communication Equipment</t>
  </si>
  <si>
    <t>Gasoline, Oil, Lubricants</t>
  </si>
  <si>
    <t>Drugs and Medicines</t>
  </si>
  <si>
    <t>Donations</t>
  </si>
  <si>
    <t>Repair &amp; Maintenance-Motor Vehicles</t>
  </si>
  <si>
    <t>Honorarium</t>
  </si>
  <si>
    <t>Office Equipment</t>
  </si>
  <si>
    <t>Furnitures &amp; Fixtures</t>
  </si>
  <si>
    <t>Other Structures</t>
  </si>
  <si>
    <t>Other Transportation</t>
  </si>
  <si>
    <r>
      <t xml:space="preserve">Repair/Rehabilitation of Public Infrastructures, Roads, Highways and Bridges, etc.               </t>
    </r>
    <r>
      <rPr>
        <i/>
        <sz val="14"/>
        <rFont val="Calibri"/>
        <family val="2"/>
        <scheme val="minor"/>
      </rPr>
      <t xml:space="preserve">        (Trust Fund)</t>
    </r>
  </si>
  <si>
    <r>
      <t xml:space="preserve">Repair &amp; Maintenance - Building &amp; Other Structures               </t>
    </r>
    <r>
      <rPr>
        <i/>
        <sz val="14"/>
        <rFont val="Calibri"/>
        <family val="2"/>
        <scheme val="minor"/>
      </rPr>
      <t>(Trust Fund)</t>
    </r>
  </si>
  <si>
    <t xml:space="preserve">         </t>
  </si>
  <si>
    <r>
      <t xml:space="preserve">Bank Charges                    </t>
    </r>
    <r>
      <rPr>
        <i/>
        <sz val="14"/>
        <rFont val="Calibri"/>
        <family val="2"/>
        <scheme val="minor"/>
      </rPr>
      <t>(Trust Fund)</t>
    </r>
  </si>
  <si>
    <t>Reversion to General Fund of the Unutilized LDRRMF - TRUST FUND CY 2012</t>
  </si>
  <si>
    <t>Reversion to General Fund of the Unutilized LDRRMF - TRUST FUND CY 2011</t>
  </si>
  <si>
    <t>Total Utilization</t>
  </si>
  <si>
    <t>Unutilized Balance</t>
  </si>
  <si>
    <t xml:space="preserve">I hereby certify that I have reviewed the contents and hereby attest to the veracity and correctness of the data or </t>
  </si>
  <si>
    <t>information contained in this document.</t>
  </si>
  <si>
    <t>ARTURO V. SORIANO</t>
  </si>
  <si>
    <t>FDP Form 11 - SEF Utilization</t>
  </si>
  <si>
    <t>(SEF Budget Accountability Form No. 1)</t>
  </si>
  <si>
    <t>REPORT OF SEF UTILIZATION</t>
  </si>
  <si>
    <t>For the Quarter Ending  March 31, 2018</t>
  </si>
  <si>
    <t xml:space="preserve">Province/City Municipality </t>
  </si>
  <si>
    <t>Pangasinan</t>
  </si>
  <si>
    <t>Receipt from SEF</t>
  </si>
  <si>
    <t>Less:</t>
  </si>
  <si>
    <t>DISBURSEMENTS (broken down by expense class and by object of expenditure)</t>
  </si>
  <si>
    <t>Personal Services</t>
  </si>
  <si>
    <t>-0-</t>
  </si>
  <si>
    <t>Maintenance and Other Operating Expenses</t>
  </si>
  <si>
    <t>Capital Outlay</t>
  </si>
  <si>
    <t>Financial Expenses</t>
  </si>
  <si>
    <t>Sub-total</t>
  </si>
  <si>
    <t>Balance</t>
  </si>
  <si>
    <t>We hereby certify that we have reviewed the</t>
  </si>
  <si>
    <t>contents and hereby attest to the veracity and</t>
  </si>
  <si>
    <t>correctness of the data or information</t>
  </si>
  <si>
    <t>contained in this document.</t>
  </si>
  <si>
    <t>HON. AMADO I. ESPINO, III</t>
  </si>
  <si>
    <t xml:space="preserve">               Governor</t>
  </si>
  <si>
    <t>FDP Form 9 - Statement of Cash Flow</t>
  </si>
  <si>
    <t>PROVINCE OF PANGASINAN</t>
  </si>
  <si>
    <t>Statement of Condensed Cash Flows</t>
  </si>
  <si>
    <t>GENERAL FUND</t>
  </si>
  <si>
    <t>For the First Quarter Ending March 31,2018</t>
  </si>
  <si>
    <t>Cash Flows from Operating Activities:</t>
  </si>
  <si>
    <t>Cash Inflows:</t>
  </si>
  <si>
    <t>Collection from Taxpayers</t>
  </si>
  <si>
    <t>Share from Internal Revenue Allotment</t>
  </si>
  <si>
    <t>Receipts from business/service income</t>
  </si>
  <si>
    <t>Interest Income</t>
  </si>
  <si>
    <t>Other Receipts</t>
  </si>
  <si>
    <t>Total Cash Inflow</t>
  </si>
  <si>
    <t>Cash Outflows:</t>
  </si>
  <si>
    <t>Payment of expenses</t>
  </si>
  <si>
    <t>Payment to suppliers and creditors</t>
  </si>
  <si>
    <t>Payment to employees</t>
  </si>
  <si>
    <t>Interest  Expenses</t>
  </si>
  <si>
    <t>Other Expenses</t>
  </si>
  <si>
    <t>Total Cash Outflow</t>
  </si>
  <si>
    <t>Net Cas Flows from Operating Activities</t>
  </si>
  <si>
    <t>Cash Flows from Investing Activities:</t>
  </si>
  <si>
    <t>Proceeds from Sale of Investment Property</t>
  </si>
  <si>
    <t>Proceeds from Sale/Disposal of  Property, Plant and Equipment</t>
  </si>
  <si>
    <t>Collection of Principal on Loans to other Entities</t>
  </si>
  <si>
    <t>Purchase / Construction of Investment Property</t>
  </si>
  <si>
    <t>Purchase  / Construction of Property, Plant and Equipment</t>
  </si>
  <si>
    <t>Purchase of Bearer Biological Assets</t>
  </si>
  <si>
    <t>Grant of Loans</t>
  </si>
  <si>
    <t>Net Cash Flows from Investing Activities</t>
  </si>
  <si>
    <t>Cash Flows from Financing Activities:</t>
  </si>
  <si>
    <t>Proceeds from Loans</t>
  </si>
  <si>
    <t>Payment of Long-Term Liabilities</t>
  </si>
  <si>
    <t>Payment of Loan Amortization</t>
  </si>
  <si>
    <t>Net Cash Flows from Financing Activities</t>
  </si>
  <si>
    <t xml:space="preserve">Total Cash Provided by Operating,Investing and </t>
  </si>
  <si>
    <t>Financing Activities</t>
  </si>
  <si>
    <t>Add:Cash at Beginning of the Quarter</t>
  </si>
  <si>
    <t>Cash at the End of the Quarter</t>
  </si>
  <si>
    <t xml:space="preserve"> Certified Correct: </t>
  </si>
  <si>
    <t>ARTURO V. SORIANO,CPA</t>
  </si>
  <si>
    <t>FDP Form 6 - Trust Fund Utilization</t>
  </si>
  <si>
    <t>CONSOLIDATED QUARTERLY REPORT ON GOVERNMENT PROJECTS, PROGRAMS or ACTIVITIES</t>
  </si>
  <si>
    <t>FOR THE JANUARY - MARCH QUARTER, CY 2018</t>
  </si>
  <si>
    <r>
      <t xml:space="preserve">Province : </t>
    </r>
    <r>
      <rPr>
        <b/>
        <u/>
        <sz val="11"/>
        <rFont val="Times New Roman"/>
        <family val="1"/>
      </rPr>
      <t>PANGASINAN</t>
    </r>
  </si>
  <si>
    <t>Program or Project</t>
  </si>
  <si>
    <t>Location</t>
  </si>
  <si>
    <t>Total Cost</t>
  </si>
  <si>
    <t>Date Started</t>
  </si>
  <si>
    <t>Target Completion Date</t>
  </si>
  <si>
    <t>Project Status</t>
  </si>
  <si>
    <t>% of Completion</t>
  </si>
  <si>
    <t>Total Cost Incurred to Date</t>
  </si>
  <si>
    <t>Rehabilitation of Malasiqui - Catablan Road @ Malasiqui and Sta. Barbara, Pangasinan</t>
  </si>
  <si>
    <t>Malasiqui-Sta. Barbara, Pangasinan</t>
  </si>
  <si>
    <t xml:space="preserve">fund from the Department of Interior and Local Government-CMGP </t>
  </si>
  <si>
    <t>Construction of Hall of Fame Building @ Capitol Compound, Lingayen, Pangasinan</t>
  </si>
  <si>
    <t>fund from the Department of Interior and Local Government-PCF &amp; PLGU Counterpart</t>
  </si>
  <si>
    <t>Rehabilitation of Malasiqui - Catablan Road, Pangasinan</t>
  </si>
  <si>
    <t>Malasiqui, Pangasinan</t>
  </si>
  <si>
    <t>fund from the Department of Interior and Local Government-CMGP</t>
  </si>
  <si>
    <t>Rehabilitation/Improvement/Upgrading of Burgos-Iliw-Iliw Road @ Burgos, Pangasinan</t>
  </si>
  <si>
    <t xml:space="preserve">Rehabilitation of Banaoang-Mapandan Road @ Sta. Barbara and Mapandan, Pangasinan </t>
  </si>
  <si>
    <t>Sta. Barbara-Mapandan, Pangasinan</t>
  </si>
  <si>
    <t>7 units Hand Tractor, 7 units Trailer and 7 units Diesel Engine delivered to Mamarlao Multi-Purpose Cooperative under the PRDP-IREAP</t>
  </si>
  <si>
    <t>Mamarlao, San Carlos City</t>
  </si>
  <si>
    <t>fund from the PRDP-IREAP-LP</t>
  </si>
  <si>
    <t>650 bags Hybrid yellow corn seeds for use in the subsidy program under Enhancing Hybrid Yellow Corn Production in Pangasinan Phase II (DA)</t>
  </si>
  <si>
    <t>fund from the Department of Agriculture</t>
  </si>
  <si>
    <t xml:space="preserve">Improvement / Upgrading of Various Facilities @ Dasol Community Hospital, Dasol, Pangasinan </t>
  </si>
  <si>
    <t>fund from the Department of Health-HFEP</t>
  </si>
  <si>
    <t>Improvement / Upgrading of Various Facilities @ Bayambang District Hospital, Bayambang, Pangasinan</t>
  </si>
  <si>
    <t>Bayambang, Pangasinan</t>
  </si>
  <si>
    <t>Improvement / Upgrading of Various Facilities @ Manaoag Community Hospital, Manaoag, Pangasinan</t>
  </si>
  <si>
    <t>Manaoag, Pangasinan</t>
  </si>
  <si>
    <t>Construction of Additional Ward at 2nd Floor @ Umingan Community Hospital, Umingan, Pangasinan</t>
  </si>
  <si>
    <t>Improvement / Upgrading of Various Facilities @ Lingayen District Hospital, Lingayen, Pangasinan</t>
  </si>
  <si>
    <t>Improvement / Upgrading of Various Facilities @ Asingan Community Hospital, Asingan, Pangasinan</t>
  </si>
  <si>
    <t>Improvement / Upgrading of Various Facilities @ Urdaneta District Hospital, Urdaneta City, Pangasinan</t>
  </si>
  <si>
    <t>Urdaneta City, Pangasinan</t>
  </si>
  <si>
    <t>Rehabilitation of Urbiztondo-Basista Road @ Urbiztondo and Basista, Pangasinan</t>
  </si>
  <si>
    <t>Urbiztondo-Basista, Pangasinan</t>
  </si>
  <si>
    <t>FDP Form 12- Unliquidated Cash Advances</t>
  </si>
  <si>
    <t>UNLIQUIDATED CASH ADVANCES</t>
  </si>
  <si>
    <t xml:space="preserve">Province, City or Municipality: </t>
  </si>
  <si>
    <t>PANGASINAN</t>
  </si>
  <si>
    <t>Name of Debtor
 (in alphabetical order)</t>
  </si>
  <si>
    <t xml:space="preserve">Amount Balance </t>
  </si>
  <si>
    <t>Date Granted</t>
  </si>
  <si>
    <t>Purpose</t>
  </si>
  <si>
    <t>Amount Due</t>
  </si>
  <si>
    <t>Current</t>
  </si>
  <si>
    <t>Past Due</t>
  </si>
  <si>
    <t>Less than 30 days</t>
  </si>
  <si>
    <t>31-90 days</t>
  </si>
  <si>
    <t>91-365 days</t>
  </si>
  <si>
    <t>Over 1 year</t>
  </si>
  <si>
    <t>Over 2 years</t>
  </si>
  <si>
    <t>3 years and above</t>
  </si>
  <si>
    <t>Advances for Officers and Employees</t>
  </si>
  <si>
    <t>Vlady E. Yarisantos</t>
  </si>
  <si>
    <t xml:space="preserve">cash advance to defray expenses in connection with her attendance to the PHILLBO National Convention April 10-13, 2018 </t>
  </si>
  <si>
    <t>Rominda C. Alcantara</t>
  </si>
  <si>
    <t>Elizabeth C. Ramos</t>
  </si>
  <si>
    <t>Hilaria J. Claveria</t>
  </si>
  <si>
    <t>Dolores U. Vinuya</t>
  </si>
  <si>
    <t xml:space="preserve"> cash advance for registration fee, traveling expenses, per diems, and other incidental expenses in connection with her attendance to the Training for the city/municpality roll-out of the LGU Integrated Financial Tools (LIFT) March 22-24, 2018</t>
  </si>
  <si>
    <t>Iris Mischelle J. Campoamor</t>
  </si>
  <si>
    <t>Binky P. Sajonas</t>
  </si>
  <si>
    <t xml:space="preserve">pymt of cash advance for his attendance to the Civil Service Commission Regional I Training Program on Leave Administration Course for effectiveness March 20-21, 2018 </t>
  </si>
  <si>
    <t>Paul B. Lamsen</t>
  </si>
  <si>
    <t>Jeanne R. Evangelista</t>
  </si>
  <si>
    <t xml:space="preserve"> pymt of cash advance for her attendance to the Civil Service Commission Regional I Training Program on Leave Administration Course for effectiveness March 20-21, 2018 </t>
  </si>
  <si>
    <t xml:space="preserve">Michelle Anne R. Baniqued </t>
  </si>
  <si>
    <t xml:space="preserve">pymt of cash advance for her attendance to the Civil Service Commission Regional I Training Program on Leave Administration Course for effectiveness March 20-21, 2018 </t>
  </si>
  <si>
    <t>Salvador Vedaña</t>
  </si>
  <si>
    <t>Traveling Expenses</t>
  </si>
  <si>
    <t>Judge Dionisio C. Sison</t>
  </si>
  <si>
    <t>Eugenio G. Ramos</t>
  </si>
  <si>
    <t>BM Eduardo Perez, Sr.</t>
  </si>
  <si>
    <t>BM Rogelio Law</t>
  </si>
  <si>
    <t>Atty. Feliciano M. Bautista</t>
  </si>
  <si>
    <t>Roderick Mina</t>
  </si>
  <si>
    <t>BM Leonardo Caranto</t>
  </si>
  <si>
    <t>Maximu Dulay</t>
  </si>
  <si>
    <t>Federico Victorio</t>
  </si>
  <si>
    <t>Rodolfo Rivera</t>
  </si>
  <si>
    <t>Rodolfo Itchon</t>
  </si>
  <si>
    <t>Rodolfo Rodrigo</t>
  </si>
  <si>
    <t>Narciso Ramos</t>
  </si>
  <si>
    <t>Felipe Santillan</t>
  </si>
  <si>
    <t>Advances to Special Disbursing</t>
  </si>
  <si>
    <t>Orpheus M. Velasco</t>
  </si>
  <si>
    <t xml:space="preserve">cash advance the records and meals for Agew na Pangasinan 2018 celebration </t>
  </si>
  <si>
    <t>Ellsworth G. Gonzales</t>
  </si>
  <si>
    <t xml:space="preserve"> cash advance to defray expenses for the Limgas na Pangasinan 2018 </t>
  </si>
  <si>
    <t>Marife P. Acerit</t>
  </si>
  <si>
    <t xml:space="preserve">cash advance to defray expenses during the "Kidiyam Variety Show April 5, 2018 </t>
  </si>
  <si>
    <t>Ma. Luisa A. Elduayan</t>
  </si>
  <si>
    <t xml:space="preserve"> cash advance top defray expenses for the Abong na Dayew Blessing &amp; Opening of the Hall of Fame Exhibit Apirl 5, 2018 </t>
  </si>
  <si>
    <t xml:space="preserve">cash advance to defray expenses of Snacks &amp; Lunch to be served during the Screening of Limgas na Pangasinan March 10, 11, 17, &amp; 18, 2018 </t>
  </si>
  <si>
    <t>Emilio P. Samson Jr.</t>
  </si>
  <si>
    <t>pymt of cash advances for the prizes, tokens &amp; training materials re: prov'l Womens Convention CY 2018 at Prov'l Training Center, Capitol Compound Lingayen, Pangasinan March 21-22, 2018</t>
  </si>
  <si>
    <t xml:space="preserve">cash advance to defray expenses for the Commemorative Program Agew na Pangasinan  April 5, 2018 </t>
  </si>
  <si>
    <t xml:space="preserve">cash advance for publicity and promotions of Umaani Expo 2018 </t>
  </si>
  <si>
    <t>Dalisay A. Moya</t>
  </si>
  <si>
    <t>pymt of cash advance to defray expenses of Pangasinan Umaani Expo 2018 March 15-23, 2018</t>
  </si>
  <si>
    <t>Rommel L. Cardinoza</t>
  </si>
  <si>
    <t xml:space="preserve">cash advance to defray expenses in the conduct of Buntis Congress ast Malasiqui, Pangasinan </t>
  </si>
  <si>
    <t xml:space="preserve">cash advance to defray expenses to Media Assistance for ABS-CBN MagTV Na Atin to 2 day trip in Pangasinan </t>
  </si>
  <si>
    <t>Merle Carriaga</t>
  </si>
  <si>
    <t xml:space="preserve"> cash advance to defray expenses for the Set-up of the Pasyar Ed Uma Villa-Farm Exposure, a major component of the Agri-Industrial Trade Fair and Exhibit and major tour destination of the Agew na Saray Ugogaw-Children's Day March 15-24, 2018</t>
  </si>
  <si>
    <t>Rodolfo M. Cortez</t>
  </si>
  <si>
    <t>GRAND TOTAL</t>
  </si>
  <si>
    <t xml:space="preserve">                Governor</t>
  </si>
</sst>
</file>

<file path=xl/styles.xml><?xml version="1.0" encoding="utf-8"?>
<styleSheet xmlns="http://schemas.openxmlformats.org/spreadsheetml/2006/main">
  <numFmts count="10">
    <numFmt numFmtId="43" formatCode="_(* #,##0.00_);_(* \(#,##0.00\);_(* &quot;-&quot;??_);_(@_)"/>
    <numFmt numFmtId="164" formatCode="_-&quot;₱&quot;* #,##0.00_-;\-&quot;₱&quot;* #,##0.00_-;_-&quot;₱&quot;* &quot;-&quot;??_-;_-@_-"/>
    <numFmt numFmtId="165" formatCode="m/d/yyyy;@"/>
    <numFmt numFmtId="166" formatCode="_(&quot;₱&quot;* #,##0.00_);_(&quot;₱&quot;* \(#,##0.00\);_(&quot;₱&quot;* &quot;-&quot;??_);_(@_)"/>
    <numFmt numFmtId="167" formatCode="_(\P* #,##0.00_);_(\P* \(#,##0.00\);_(&quot;$&quot;* &quot;-&quot;??_);_(@_)"/>
    <numFmt numFmtId="168" formatCode="_(\P* #,##0.00_);_(* \(#,##0.00\);_(* &quot;-&quot;??_);_(@_)"/>
    <numFmt numFmtId="169" formatCode="mm/dd/yy;@"/>
    <numFmt numFmtId="170" formatCode="mm/dd/yyyy;@"/>
    <numFmt numFmtId="171" formatCode="_-* #,##0.00_-;\-* #,##0.00_-;_-* &quot;-&quot;??_-;_-@_-"/>
    <numFmt numFmtId="172" formatCode="_(\P* #,##0.00_);_(&quot;$&quot;* \(#,##0.00\);_(&quot;$&quot;* &quot;-&quot;??_);_(@_)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Arial Narrow"/>
      <family val="2"/>
    </font>
    <font>
      <sz val="11"/>
      <name val="Cambria"/>
      <family val="1"/>
      <scheme val="major"/>
    </font>
    <font>
      <sz val="11"/>
      <name val="Arial Narrow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sz val="14"/>
      <name val="Calibri"/>
      <family val="2"/>
      <scheme val="minor"/>
    </font>
    <font>
      <sz val="14"/>
      <name val="Cambria"/>
      <family val="1"/>
      <scheme val="major"/>
    </font>
    <font>
      <i/>
      <sz val="14"/>
      <name val="Cambria"/>
      <family val="1"/>
      <scheme val="major"/>
    </font>
    <font>
      <i/>
      <sz val="14"/>
      <name val="Calibri"/>
      <family val="2"/>
      <scheme val="minor"/>
    </font>
    <font>
      <sz val="14"/>
      <color rgb="FF0070C0"/>
      <name val="Calibri"/>
      <family val="2"/>
      <scheme val="minor"/>
    </font>
    <font>
      <sz val="13"/>
      <name val="Calibri"/>
      <family val="2"/>
      <scheme val="minor"/>
    </font>
    <font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34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3" fontId="4" fillId="0" borderId="1" xfId="1" applyFont="1" applyBorder="1" applyAlignment="1">
      <alignment vertical="center"/>
    </xf>
    <xf numFmtId="9" fontId="4" fillId="0" borderId="2" xfId="1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vertical="center"/>
    </xf>
    <xf numFmtId="43" fontId="4" fillId="0" borderId="4" xfId="1" applyFont="1" applyBorder="1" applyAlignment="1">
      <alignment horizontal="center" vertical="center" wrapText="1"/>
    </xf>
    <xf numFmtId="9" fontId="6" fillId="0" borderId="2" xfId="2" applyNumberFormat="1" applyFont="1" applyBorder="1" applyAlignment="1">
      <alignment horizontal="center" vertical="center"/>
    </xf>
    <xf numFmtId="9" fontId="6" fillId="0" borderId="1" xfId="2" applyNumberFormat="1" applyFont="1" applyBorder="1" applyAlignment="1">
      <alignment horizontal="center" vertical="center"/>
    </xf>
    <xf numFmtId="9" fontId="6" fillId="0" borderId="7" xfId="2" applyNumberFormat="1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 wrapText="1"/>
    </xf>
    <xf numFmtId="43" fontId="0" fillId="0" borderId="1" xfId="1" applyFont="1" applyFill="1" applyBorder="1" applyAlignment="1">
      <alignment vertical="center"/>
    </xf>
    <xf numFmtId="43" fontId="0" fillId="0" borderId="4" xfId="1" applyFont="1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43" fontId="0" fillId="0" borderId="2" xfId="1" applyFont="1" applyFill="1" applyBorder="1" applyAlignment="1">
      <alignment vertical="center"/>
    </xf>
    <xf numFmtId="43" fontId="7" fillId="0" borderId="7" xfId="2" applyNumberFormat="1" applyFont="1" applyFill="1" applyBorder="1" applyAlignment="1">
      <alignment vertical="center"/>
    </xf>
    <xf numFmtId="43" fontId="3" fillId="0" borderId="0" xfId="1" applyFont="1"/>
    <xf numFmtId="0" fontId="4" fillId="0" borderId="7" xfId="0" applyFont="1" applyBorder="1" applyAlignment="1">
      <alignment horizontal="center" vertical="center" wrapText="1"/>
    </xf>
    <xf numFmtId="43" fontId="7" fillId="0" borderId="1" xfId="1" applyFont="1" applyFill="1" applyBorder="1" applyAlignment="1">
      <alignment vertical="center"/>
    </xf>
    <xf numFmtId="43" fontId="0" fillId="0" borderId="8" xfId="1" applyFont="1" applyFill="1" applyBorder="1" applyAlignment="1">
      <alignment vertical="center"/>
    </xf>
    <xf numFmtId="43" fontId="3" fillId="0" borderId="6" xfId="1" applyFont="1" applyBorder="1"/>
    <xf numFmtId="43" fontId="7" fillId="0" borderId="1" xfId="7" applyNumberFormat="1" applyFont="1" applyFill="1" applyBorder="1" applyAlignment="1">
      <alignment vertical="center"/>
    </xf>
    <xf numFmtId="164" fontId="0" fillId="0" borderId="1" xfId="1" applyNumberFormat="1" applyFont="1" applyFill="1" applyBorder="1" applyAlignment="1">
      <alignment vertical="center"/>
    </xf>
    <xf numFmtId="0" fontId="3" fillId="0" borderId="1" xfId="0" applyFont="1" applyBorder="1"/>
    <xf numFmtId="0" fontId="4" fillId="0" borderId="7" xfId="0" applyFont="1" applyBorder="1" applyAlignment="1">
      <alignment horizontal="left" vertical="center" wrapText="1"/>
    </xf>
    <xf numFmtId="43" fontId="0" fillId="0" borderId="2" xfId="1" applyFont="1" applyFill="1" applyBorder="1" applyAlignment="1">
      <alignment vertical="center" wrapText="1"/>
    </xf>
    <xf numFmtId="43" fontId="7" fillId="0" borderId="7" xfId="2" applyNumberFormat="1" applyFont="1" applyFill="1" applyBorder="1" applyAlignment="1">
      <alignment vertical="center" wrapText="1"/>
    </xf>
    <xf numFmtId="10" fontId="6" fillId="0" borderId="2" xfId="2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0" fontId="4" fillId="0" borderId="2" xfId="1" applyNumberFormat="1" applyFont="1" applyBorder="1" applyAlignment="1">
      <alignment horizontal="center" vertical="center"/>
    </xf>
    <xf numFmtId="9" fontId="7" fillId="0" borderId="1" xfId="6" applyFont="1" applyFill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10" fontId="6" fillId="0" borderId="1" xfId="2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 wrapText="1"/>
    </xf>
    <xf numFmtId="43" fontId="7" fillId="0" borderId="1" xfId="7" applyNumberFormat="1" applyFont="1" applyFill="1" applyBorder="1" applyAlignment="1">
      <alignment horizontal="right" vertical="center"/>
    </xf>
    <xf numFmtId="4" fontId="0" fillId="0" borderId="0" xfId="0" applyNumberFormat="1" applyFont="1" applyAlignment="1">
      <alignment horizontal="right" vertical="center"/>
    </xf>
    <xf numFmtId="4" fontId="0" fillId="0" borderId="6" xfId="0" applyNumberFormat="1" applyFont="1" applyBorder="1" applyAlignment="1">
      <alignment horizontal="right" vertical="center"/>
    </xf>
    <xf numFmtId="4" fontId="8" fillId="0" borderId="1" xfId="2" applyNumberFormat="1" applyFont="1" applyBorder="1" applyAlignment="1">
      <alignment horizontal="right" vertical="center"/>
    </xf>
    <xf numFmtId="43" fontId="0" fillId="0" borderId="1" xfId="1" applyFont="1" applyFill="1" applyBorder="1" applyAlignment="1">
      <alignment horizontal="right" vertical="center"/>
    </xf>
    <xf numFmtId="43" fontId="0" fillId="0" borderId="4" xfId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>
      <alignment horizontal="right" vertical="center" wrapText="1"/>
    </xf>
    <xf numFmtId="4" fontId="8" fillId="2" borderId="1" xfId="2" applyNumberFormat="1" applyFont="1" applyFill="1" applyBorder="1" applyAlignment="1">
      <alignment horizontal="right" vertical="center"/>
    </xf>
    <xf numFmtId="4" fontId="9" fillId="3" borderId="0" xfId="0" applyNumberFormat="1" applyFont="1" applyFill="1" applyBorder="1" applyAlignment="1">
      <alignment horizontal="right" vertical="center" wrapText="1"/>
    </xf>
    <xf numFmtId="4" fontId="8" fillId="0" borderId="2" xfId="2" applyNumberFormat="1" applyFont="1" applyBorder="1" applyAlignment="1">
      <alignment horizontal="right" vertical="center"/>
    </xf>
    <xf numFmtId="43" fontId="4" fillId="0" borderId="4" xfId="1" applyFont="1" applyBorder="1" applyAlignment="1">
      <alignment horizontal="right" vertical="center" wrapText="1"/>
    </xf>
    <xf numFmtId="4" fontId="0" fillId="0" borderId="1" xfId="1" applyNumberFormat="1" applyFont="1" applyFill="1" applyBorder="1" applyAlignment="1">
      <alignment horizontal="right" vertical="center"/>
    </xf>
    <xf numFmtId="4" fontId="8" fillId="2" borderId="2" xfId="2" applyNumberFormat="1" applyFont="1" applyFill="1" applyBorder="1" applyAlignment="1">
      <alignment horizontal="right" vertical="center"/>
    </xf>
    <xf numFmtId="4" fontId="9" fillId="3" borderId="0" xfId="0" applyNumberFormat="1" applyFont="1" applyFill="1" applyBorder="1" applyAlignment="1">
      <alignment horizontal="right" vertical="center"/>
    </xf>
    <xf numFmtId="4" fontId="8" fillId="2" borderId="7" xfId="2" applyNumberFormat="1" applyFont="1" applyFill="1" applyBorder="1" applyAlignment="1">
      <alignment horizontal="right" vertical="center"/>
    </xf>
    <xf numFmtId="4" fontId="11" fillId="3" borderId="0" xfId="0" applyNumberFormat="1" applyFont="1" applyFill="1" applyBorder="1" applyAlignment="1">
      <alignment horizontal="right" vertical="center"/>
    </xf>
    <xf numFmtId="43" fontId="0" fillId="0" borderId="2" xfId="1" applyFont="1" applyFill="1" applyBorder="1" applyAlignment="1">
      <alignment horizontal="right" vertical="center"/>
    </xf>
    <xf numFmtId="43" fontId="7" fillId="0" borderId="7" xfId="2" applyNumberFormat="1" applyFont="1" applyFill="1" applyBorder="1" applyAlignment="1">
      <alignment horizontal="right" vertical="center"/>
    </xf>
    <xf numFmtId="4" fontId="10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16" xfId="0" applyFont="1" applyBorder="1"/>
    <xf numFmtId="0" fontId="3" fillId="0" borderId="17" xfId="0" applyFont="1" applyBorder="1"/>
    <xf numFmtId="0" fontId="0" fillId="0" borderId="18" xfId="0" applyFill="1" applyBorder="1" applyAlignment="1">
      <alignment vertical="center" wrapText="1"/>
    </xf>
    <xf numFmtId="14" fontId="6" fillId="0" borderId="19" xfId="2" applyNumberFormat="1" applyFont="1" applyBorder="1" applyAlignment="1">
      <alignment horizontal="center" vertical="center" wrapText="1"/>
    </xf>
    <xf numFmtId="0" fontId="0" fillId="0" borderId="20" xfId="0" applyFill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7" fillId="0" borderId="18" xfId="0" applyFont="1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7" fillId="0" borderId="20" xfId="4" applyFont="1" applyFill="1" applyBorder="1" applyAlignment="1">
      <alignment vertical="center" wrapText="1"/>
    </xf>
    <xf numFmtId="0" fontId="7" fillId="0" borderId="18" xfId="4" applyFont="1" applyFill="1" applyBorder="1" applyAlignment="1">
      <alignment vertical="center" wrapText="1"/>
    </xf>
    <xf numFmtId="43" fontId="4" fillId="0" borderId="19" xfId="1" applyFont="1" applyBorder="1" applyAlignment="1">
      <alignment horizontal="center" vertical="center" wrapText="1"/>
    </xf>
    <xf numFmtId="0" fontId="5" fillId="0" borderId="21" xfId="0" applyFont="1" applyBorder="1"/>
    <xf numFmtId="43" fontId="4" fillId="0" borderId="22" xfId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65" fontId="4" fillId="0" borderId="22" xfId="1" applyNumberFormat="1" applyFont="1" applyBorder="1" applyAlignment="1">
      <alignment horizontal="center" vertical="center"/>
    </xf>
    <xf numFmtId="9" fontId="4" fillId="0" borderId="22" xfId="1" applyNumberFormat="1" applyFont="1" applyBorder="1" applyAlignment="1">
      <alignment horizontal="center" vertical="center"/>
    </xf>
    <xf numFmtId="4" fontId="10" fillId="0" borderId="22" xfId="1" applyNumberFormat="1" applyFont="1" applyBorder="1" applyAlignment="1">
      <alignment horizontal="right" vertical="center"/>
    </xf>
    <xf numFmtId="43" fontId="4" fillId="0" borderId="22" xfId="1" applyFont="1" applyBorder="1" applyAlignment="1">
      <alignment vertical="center"/>
    </xf>
    <xf numFmtId="43" fontId="4" fillId="0" borderId="23" xfId="1" applyFont="1" applyBorder="1" applyAlignment="1">
      <alignment horizontal="center" vertical="center" wrapText="1"/>
    </xf>
    <xf numFmtId="43" fontId="7" fillId="0" borderId="2" xfId="2" applyNumberFormat="1" applyFont="1" applyFill="1" applyBorder="1" applyAlignment="1">
      <alignment vertical="center"/>
    </xf>
    <xf numFmtId="43" fontId="7" fillId="0" borderId="2" xfId="2" applyNumberFormat="1" applyFont="1" applyFill="1" applyBorder="1" applyAlignment="1">
      <alignment vertical="center" wrapText="1"/>
    </xf>
    <xf numFmtId="43" fontId="7" fillId="0" borderId="2" xfId="2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165" fontId="4" fillId="0" borderId="2" xfId="1" applyNumberFormat="1" applyFont="1" applyBorder="1" applyAlignment="1">
      <alignment horizontal="center" vertical="center"/>
    </xf>
    <xf numFmtId="165" fontId="4" fillId="0" borderId="3" xfId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3" fontId="3" fillId="0" borderId="10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9" fontId="1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43" fontId="16" fillId="0" borderId="1" xfId="1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43" fontId="20" fillId="0" borderId="1" xfId="1" applyFont="1" applyFill="1" applyBorder="1" applyAlignment="1">
      <alignment vertical="center"/>
    </xf>
    <xf numFmtId="43" fontId="20" fillId="0" borderId="1" xfId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43" fontId="24" fillId="0" borderId="1" xfId="1" applyFont="1" applyFill="1" applyBorder="1" applyAlignment="1">
      <alignment vertical="center"/>
    </xf>
    <xf numFmtId="43" fontId="20" fillId="0" borderId="0" xfId="1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43" fontId="16" fillId="0" borderId="1" xfId="0" applyNumberFormat="1" applyFont="1" applyFill="1" applyBorder="1" applyAlignment="1">
      <alignment vertical="center"/>
    </xf>
    <xf numFmtId="0" fontId="16" fillId="0" borderId="24" xfId="0" applyFont="1" applyFill="1" applyBorder="1" applyAlignment="1">
      <alignment vertical="center" wrapText="1"/>
    </xf>
    <xf numFmtId="43" fontId="16" fillId="0" borderId="24" xfId="0" applyNumberFormat="1" applyFont="1" applyFill="1" applyBorder="1" applyAlignment="1">
      <alignment vertical="center"/>
    </xf>
    <xf numFmtId="43" fontId="16" fillId="0" borderId="24" xfId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43" fontId="20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23" fillId="0" borderId="0" xfId="0" applyFont="1" applyFill="1" applyAlignment="1">
      <alignment horizontal="left"/>
    </xf>
    <xf numFmtId="0" fontId="12" fillId="0" borderId="0" xfId="0" applyFont="1" applyAlignment="1"/>
    <xf numFmtId="0" fontId="26" fillId="0" borderId="0" xfId="0" applyFont="1"/>
    <xf numFmtId="166" fontId="3" fillId="0" borderId="0" xfId="0" quotePrefix="1" applyNumberFormat="1" applyFont="1"/>
    <xf numFmtId="0" fontId="3" fillId="0" borderId="0" xfId="0" applyFont="1" applyAlignment="1">
      <alignment horizontal="center"/>
    </xf>
    <xf numFmtId="0" fontId="3" fillId="0" borderId="25" xfId="0" applyFont="1" applyBorder="1"/>
    <xf numFmtId="4" fontId="3" fillId="0" borderId="25" xfId="0" quotePrefix="1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0" fontId="3" fillId="0" borderId="0" xfId="0" applyFont="1" applyBorder="1"/>
    <xf numFmtId="166" fontId="3" fillId="0" borderId="25" xfId="1" quotePrefix="1" applyNumberFormat="1" applyFont="1" applyBorder="1"/>
    <xf numFmtId="166" fontId="12" fillId="0" borderId="26" xfId="1" applyNumberFormat="1" applyFont="1" applyBorder="1"/>
    <xf numFmtId="167" fontId="3" fillId="0" borderId="0" xfId="1" applyNumberFormat="1" applyFont="1" applyBorder="1"/>
    <xf numFmtId="0" fontId="12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/>
    <xf numFmtId="0" fontId="12" fillId="0" borderId="0" xfId="0" applyFont="1"/>
    <xf numFmtId="0" fontId="11" fillId="0" borderId="0" xfId="8" applyFont="1"/>
    <xf numFmtId="0" fontId="30" fillId="0" borderId="0" xfId="4" applyFont="1"/>
    <xf numFmtId="43" fontId="30" fillId="0" borderId="0" xfId="2" applyFont="1"/>
    <xf numFmtId="43" fontId="30" fillId="0" borderId="0" xfId="1" applyFont="1"/>
    <xf numFmtId="0" fontId="31" fillId="0" borderId="0" xfId="4" applyFont="1" applyAlignment="1">
      <alignment horizontal="center"/>
    </xf>
    <xf numFmtId="0" fontId="30" fillId="0" borderId="0" xfId="4" applyFont="1" applyAlignment="1">
      <alignment horizontal="center"/>
    </xf>
    <xf numFmtId="0" fontId="31" fillId="0" borderId="0" xfId="4" applyFont="1"/>
    <xf numFmtId="0" fontId="32" fillId="0" borderId="0" xfId="4" applyFont="1"/>
    <xf numFmtId="166" fontId="30" fillId="0" borderId="0" xfId="2" applyNumberFormat="1" applyFont="1"/>
    <xf numFmtId="43" fontId="30" fillId="0" borderId="25" xfId="2" applyFont="1" applyBorder="1"/>
    <xf numFmtId="43" fontId="31" fillId="0" borderId="6" xfId="2" applyFont="1" applyBorder="1"/>
    <xf numFmtId="166" fontId="31" fillId="0" borderId="6" xfId="2" applyNumberFormat="1" applyFont="1" applyBorder="1"/>
    <xf numFmtId="43" fontId="31" fillId="0" borderId="0" xfId="2" applyFont="1"/>
    <xf numFmtId="43" fontId="30" fillId="0" borderId="0" xfId="4" applyNumberFormat="1" applyFont="1"/>
    <xf numFmtId="0" fontId="30" fillId="0" borderId="0" xfId="4" applyFont="1" applyAlignment="1">
      <alignment wrapText="1"/>
    </xf>
    <xf numFmtId="168" fontId="31" fillId="0" borderId="6" xfId="2" applyNumberFormat="1" applyFont="1" applyBorder="1"/>
    <xf numFmtId="166" fontId="31" fillId="0" borderId="26" xfId="2" applyNumberFormat="1" applyFont="1" applyBorder="1"/>
    <xf numFmtId="168" fontId="31" fillId="0" borderId="0" xfId="2" applyNumberFormat="1" applyFont="1" applyBorder="1"/>
    <xf numFmtId="0" fontId="33" fillId="0" borderId="0" xfId="0" applyFont="1" applyFill="1"/>
    <xf numFmtId="0" fontId="34" fillId="0" borderId="0" xfId="0" applyFont="1" applyFill="1"/>
    <xf numFmtId="43" fontId="34" fillId="0" borderId="0" xfId="1" applyFont="1" applyFill="1"/>
    <xf numFmtId="0" fontId="34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43" fontId="33" fillId="0" borderId="0" xfId="1" applyFont="1" applyFill="1"/>
    <xf numFmtId="0" fontId="33" fillId="0" borderId="0" xfId="0" applyFont="1" applyFill="1" applyAlignment="1">
      <alignment horizontal="center"/>
    </xf>
    <xf numFmtId="0" fontId="36" fillId="0" borderId="0" xfId="0" applyFont="1" applyFill="1"/>
    <xf numFmtId="0" fontId="35" fillId="0" borderId="4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43" fontId="35" fillId="0" borderId="1" xfId="1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vertical="center"/>
    </xf>
    <xf numFmtId="0" fontId="35" fillId="0" borderId="5" xfId="0" applyFont="1" applyFill="1" applyBorder="1" applyAlignment="1">
      <alignment horizontal="center" vertical="center" wrapText="1"/>
    </xf>
    <xf numFmtId="43" fontId="35" fillId="0" borderId="5" xfId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43" fontId="35" fillId="0" borderId="1" xfId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43" fontId="33" fillId="0" borderId="1" xfId="1" applyFont="1" applyFill="1" applyBorder="1" applyAlignment="1">
      <alignment vertical="center"/>
    </xf>
    <xf numFmtId="0" fontId="33" fillId="0" borderId="1" xfId="0" applyFont="1" applyFill="1" applyBorder="1" applyAlignment="1">
      <alignment vertical="center"/>
    </xf>
    <xf numFmtId="9" fontId="33" fillId="0" borderId="1" xfId="0" applyNumberFormat="1" applyFont="1" applyFill="1" applyBorder="1" applyAlignment="1">
      <alignment horizontal="center" vertical="center"/>
    </xf>
    <xf numFmtId="0" fontId="34" fillId="0" borderId="0" xfId="0" applyFont="1" applyFill="1" applyAlignment="1">
      <alignment vertical="center"/>
    </xf>
    <xf numFmtId="0" fontId="33" fillId="0" borderId="0" xfId="0" applyFont="1" applyFill="1" applyAlignment="1">
      <alignment vertical="top" wrapText="1"/>
    </xf>
    <xf numFmtId="43" fontId="33" fillId="0" borderId="0" xfId="1" applyFont="1" applyFill="1" applyBorder="1"/>
    <xf numFmtId="0" fontId="33" fillId="0" borderId="0" xfId="0" applyFont="1" applyFill="1" applyBorder="1"/>
    <xf numFmtId="0" fontId="37" fillId="0" borderId="0" xfId="0" applyFont="1" applyFill="1" applyBorder="1" applyAlignment="1">
      <alignment horizontal="center"/>
    </xf>
    <xf numFmtId="0" fontId="37" fillId="0" borderId="0" xfId="0" applyFont="1" applyFill="1" applyBorder="1" applyAlignment="1"/>
    <xf numFmtId="43" fontId="37" fillId="0" borderId="0" xfId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0" borderId="0" xfId="0" applyFont="1" applyFill="1" applyBorder="1" applyAlignment="1"/>
    <xf numFmtId="43" fontId="39" fillId="0" borderId="0" xfId="1" applyFont="1" applyFill="1"/>
    <xf numFmtId="0" fontId="39" fillId="0" borderId="0" xfId="0" applyFont="1" applyFill="1"/>
    <xf numFmtId="0" fontId="39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40" fillId="0" borderId="0" xfId="0" applyFont="1"/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43" fontId="40" fillId="0" borderId="0" xfId="1" applyFont="1"/>
    <xf numFmtId="0" fontId="40" fillId="0" borderId="0" xfId="0" applyFont="1" applyAlignment="1">
      <alignment horizontal="left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43" fontId="3" fillId="0" borderId="0" xfId="1" applyFont="1" applyBorder="1"/>
    <xf numFmtId="0" fontId="3" fillId="0" borderId="31" xfId="0" applyFont="1" applyBorder="1"/>
    <xf numFmtId="0" fontId="12" fillId="0" borderId="0" xfId="0" applyFont="1" applyBorder="1"/>
    <xf numFmtId="0" fontId="40" fillId="0" borderId="32" xfId="0" applyFont="1" applyBorder="1" applyAlignment="1">
      <alignment horizontal="left"/>
    </xf>
    <xf numFmtId="0" fontId="40" fillId="0" borderId="33" xfId="0" applyFont="1" applyBorder="1"/>
    <xf numFmtId="0" fontId="40" fillId="0" borderId="33" xfId="0" applyFont="1" applyBorder="1" applyAlignment="1">
      <alignment horizontal="center"/>
    </xf>
    <xf numFmtId="0" fontId="40" fillId="0" borderId="33" xfId="0" applyFont="1" applyBorder="1" applyAlignment="1">
      <alignment horizontal="left" wrapText="1"/>
    </xf>
    <xf numFmtId="43" fontId="40" fillId="0" borderId="33" xfId="1" applyFont="1" applyBorder="1"/>
    <xf numFmtId="0" fontId="40" fillId="0" borderId="34" xfId="0" applyFont="1" applyBorder="1"/>
    <xf numFmtId="0" fontId="12" fillId="0" borderId="35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41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/>
    </xf>
    <xf numFmtId="43" fontId="12" fillId="0" borderId="42" xfId="1" applyFont="1" applyBorder="1" applyAlignment="1">
      <alignment horizontal="center" vertical="center"/>
    </xf>
    <xf numFmtId="43" fontId="12" fillId="0" borderId="33" xfId="1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  <xf numFmtId="0" fontId="41" fillId="0" borderId="43" xfId="0" applyFont="1" applyBorder="1" applyAlignment="1">
      <alignment horizontal="center"/>
    </xf>
    <xf numFmtId="0" fontId="41" fillId="0" borderId="44" xfId="0" applyFont="1" applyBorder="1" applyAlignment="1">
      <alignment horizontal="center"/>
    </xf>
    <xf numFmtId="0" fontId="41" fillId="0" borderId="45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43" fontId="4" fillId="0" borderId="5" xfId="1" applyFont="1" applyBorder="1" applyAlignment="1">
      <alignment horizontal="center"/>
    </xf>
    <xf numFmtId="169" fontId="4" fillId="0" borderId="5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wrapText="1"/>
    </xf>
    <xf numFmtId="0" fontId="41" fillId="0" borderId="5" xfId="0" applyFont="1" applyBorder="1" applyAlignment="1">
      <alignment horizontal="center"/>
    </xf>
    <xf numFmtId="0" fontId="41" fillId="0" borderId="15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43" fontId="4" fillId="0" borderId="1" xfId="1" applyFont="1" applyBorder="1" applyAlignment="1">
      <alignment horizontal="center"/>
    </xf>
    <xf numFmtId="16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0" fontId="41" fillId="0" borderId="1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" fillId="0" borderId="18" xfId="1" applyNumberFormat="1" applyFont="1" applyFill="1" applyBorder="1" applyAlignment="1">
      <alignment horizontal="left"/>
    </xf>
    <xf numFmtId="43" fontId="3" fillId="0" borderId="1" xfId="1" applyFont="1" applyFill="1" applyBorder="1" applyAlignment="1">
      <alignment horizontal="right"/>
    </xf>
    <xf numFmtId="170" fontId="4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43" fontId="12" fillId="0" borderId="1" xfId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43" fontId="3" fillId="0" borderId="19" xfId="1" applyFont="1" applyFill="1" applyBorder="1" applyAlignment="1">
      <alignment horizontal="right"/>
    </xf>
    <xf numFmtId="0" fontId="40" fillId="0" borderId="0" xfId="0" applyFont="1" applyAlignment="1">
      <alignment horizontal="right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/>
    </xf>
    <xf numFmtId="0" fontId="4" fillId="0" borderId="20" xfId="1" applyNumberFormat="1" applyFont="1" applyFill="1" applyBorder="1" applyAlignment="1">
      <alignment horizontal="left"/>
    </xf>
    <xf numFmtId="43" fontId="3" fillId="0" borderId="4" xfId="1" applyFont="1" applyFill="1" applyBorder="1" applyAlignment="1">
      <alignment horizontal="right"/>
    </xf>
    <xf numFmtId="170" fontId="4" fillId="0" borderId="4" xfId="1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/>
    </xf>
    <xf numFmtId="43" fontId="3" fillId="0" borderId="46" xfId="1" applyFont="1" applyFill="1" applyBorder="1" applyAlignment="1">
      <alignment horizontal="right"/>
    </xf>
    <xf numFmtId="0" fontId="12" fillId="0" borderId="38" xfId="0" applyFont="1" applyBorder="1" applyAlignment="1">
      <alignment horizontal="left"/>
    </xf>
    <xf numFmtId="43" fontId="12" fillId="0" borderId="39" xfId="1" applyFont="1" applyFill="1" applyBorder="1"/>
    <xf numFmtId="170" fontId="41" fillId="0" borderId="39" xfId="1" applyNumberFormat="1" applyFont="1" applyFill="1" applyBorder="1" applyAlignment="1">
      <alignment horizontal="center"/>
    </xf>
    <xf numFmtId="0" fontId="12" fillId="0" borderId="39" xfId="0" applyFont="1" applyFill="1" applyBorder="1" applyAlignment="1">
      <alignment horizontal="left" vertical="center" wrapText="1"/>
    </xf>
    <xf numFmtId="43" fontId="12" fillId="0" borderId="40" xfId="1" applyFont="1" applyFill="1" applyBorder="1"/>
    <xf numFmtId="0" fontId="12" fillId="0" borderId="43" xfId="0" applyFont="1" applyBorder="1" applyAlignment="1">
      <alignment horizontal="left"/>
    </xf>
    <xf numFmtId="43" fontId="3" fillId="0" borderId="44" xfId="1" applyFont="1" applyFill="1" applyBorder="1"/>
    <xf numFmtId="170" fontId="4" fillId="0" borderId="44" xfId="1" applyNumberFormat="1" applyFont="1" applyFill="1" applyBorder="1" applyAlignment="1">
      <alignment horizontal="center"/>
    </xf>
    <xf numFmtId="0" fontId="3" fillId="0" borderId="44" xfId="0" applyFont="1" applyFill="1" applyBorder="1" applyAlignment="1">
      <alignment horizontal="left" vertical="center" wrapText="1"/>
    </xf>
    <xf numFmtId="43" fontId="3" fillId="0" borderId="45" xfId="1" applyFont="1" applyFill="1" applyBorder="1"/>
    <xf numFmtId="0" fontId="3" fillId="0" borderId="18" xfId="0" applyFont="1" applyFill="1" applyBorder="1" applyAlignment="1"/>
    <xf numFmtId="171" fontId="3" fillId="0" borderId="1" xfId="0" applyNumberFormat="1" applyFont="1" applyBorder="1" applyAlignment="1">
      <alignment horizontal="right" wrapText="1"/>
    </xf>
    <xf numFmtId="169" fontId="4" fillId="0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43" fontId="4" fillId="0" borderId="1" xfId="1" applyFont="1" applyBorder="1" applyAlignment="1"/>
    <xf numFmtId="0" fontId="41" fillId="0" borderId="1" xfId="0" applyFont="1" applyBorder="1" applyAlignment="1"/>
    <xf numFmtId="171" fontId="3" fillId="0" borderId="19" xfId="0" applyNumberFormat="1" applyFont="1" applyBorder="1" applyAlignment="1">
      <alignment horizontal="right" wrapText="1"/>
    </xf>
    <xf numFmtId="0" fontId="40" fillId="0" borderId="0" xfId="0" applyFont="1" applyAlignment="1"/>
    <xf numFmtId="0" fontId="3" fillId="0" borderId="20" xfId="0" applyFont="1" applyFill="1" applyBorder="1" applyAlignment="1"/>
    <xf numFmtId="171" fontId="3" fillId="0" borderId="0" xfId="0" applyNumberFormat="1" applyFont="1" applyBorder="1" applyAlignment="1">
      <alignment horizontal="right" wrapText="1"/>
    </xf>
    <xf numFmtId="169" fontId="4" fillId="0" borderId="4" xfId="1" applyNumberFormat="1" applyFont="1" applyFill="1" applyBorder="1" applyAlignment="1">
      <alignment horizontal="center"/>
    </xf>
    <xf numFmtId="0" fontId="40" fillId="0" borderId="0" xfId="0" applyFont="1" applyBorder="1" applyAlignment="1"/>
    <xf numFmtId="43" fontId="4" fillId="0" borderId="4" xfId="1" applyFont="1" applyBorder="1" applyAlignment="1"/>
    <xf numFmtId="43" fontId="41" fillId="0" borderId="4" xfId="1" applyFont="1" applyBorder="1" applyAlignment="1"/>
    <xf numFmtId="0" fontId="41" fillId="0" borderId="4" xfId="0" applyFont="1" applyBorder="1" applyAlignment="1"/>
    <xf numFmtId="171" fontId="3" fillId="0" borderId="31" xfId="0" applyNumberFormat="1" applyFont="1" applyBorder="1" applyAlignment="1">
      <alignment horizontal="right" wrapText="1"/>
    </xf>
    <xf numFmtId="43" fontId="12" fillId="0" borderId="39" xfId="0" applyNumberFormat="1" applyFont="1" applyFill="1" applyBorder="1"/>
    <xf numFmtId="0" fontId="15" fillId="0" borderId="39" xfId="0" applyFont="1" applyFill="1" applyBorder="1" applyAlignment="1">
      <alignment horizontal="center"/>
    </xf>
    <xf numFmtId="0" fontId="15" fillId="0" borderId="39" xfId="0" applyFont="1" applyFill="1" applyBorder="1" applyAlignment="1">
      <alignment horizontal="left" wrapText="1"/>
    </xf>
    <xf numFmtId="43" fontId="12" fillId="0" borderId="40" xfId="0" applyNumberFormat="1" applyFont="1" applyFill="1" applyBorder="1"/>
    <xf numFmtId="0" fontId="0" fillId="0" borderId="0" xfId="0" applyFont="1"/>
    <xf numFmtId="0" fontId="12" fillId="0" borderId="32" xfId="0" applyFont="1" applyBorder="1" applyAlignment="1">
      <alignment horizontal="left"/>
    </xf>
    <xf numFmtId="43" fontId="3" fillId="0" borderId="33" xfId="0" applyNumberFormat="1" applyFont="1" applyBorder="1"/>
    <xf numFmtId="0" fontId="0" fillId="0" borderId="33" xfId="0" applyFont="1" applyBorder="1" applyAlignment="1">
      <alignment horizontal="center"/>
    </xf>
    <xf numFmtId="0" fontId="0" fillId="0" borderId="33" xfId="0" applyFont="1" applyBorder="1" applyAlignment="1">
      <alignment horizontal="left" wrapText="1"/>
    </xf>
    <xf numFmtId="43" fontId="3" fillId="0" borderId="44" xfId="0" applyNumberFormat="1" applyFont="1" applyBorder="1"/>
    <xf numFmtId="43" fontId="3" fillId="0" borderId="45" xfId="0" applyNumberFormat="1" applyFont="1" applyBorder="1"/>
    <xf numFmtId="0" fontId="12" fillId="0" borderId="41" xfId="0" applyFont="1" applyBorder="1" applyAlignment="1">
      <alignment horizontal="left"/>
    </xf>
    <xf numFmtId="172" fontId="12" fillId="0" borderId="33" xfId="0" applyNumberFormat="1" applyFont="1" applyBorder="1"/>
    <xf numFmtId="0" fontId="3" fillId="0" borderId="41" xfId="0" applyFont="1" applyBorder="1" applyAlignment="1">
      <alignment horizontal="center"/>
    </xf>
    <xf numFmtId="43" fontId="3" fillId="0" borderId="33" xfId="0" applyNumberFormat="1" applyFont="1" applyBorder="1" applyAlignment="1">
      <alignment horizontal="left" wrapText="1"/>
    </xf>
    <xf numFmtId="172" fontId="12" fillId="0" borderId="42" xfId="0" applyNumberFormat="1" applyFont="1" applyBorder="1"/>
    <xf numFmtId="172" fontId="40" fillId="0" borderId="0" xfId="0" applyNumberFormat="1" applyFont="1"/>
    <xf numFmtId="0" fontId="12" fillId="0" borderId="0" xfId="0" applyFont="1" applyBorder="1" applyAlignment="1">
      <alignment horizontal="left"/>
    </xf>
    <xf numFmtId="172" fontId="12" fillId="0" borderId="0" xfId="0" applyNumberFormat="1" applyFont="1" applyBorder="1"/>
    <xf numFmtId="43" fontId="3" fillId="0" borderId="0" xfId="0" applyNumberFormat="1" applyFont="1" applyBorder="1" applyAlignment="1">
      <alignment horizontal="left" wrapText="1"/>
    </xf>
    <xf numFmtId="43" fontId="12" fillId="0" borderId="0" xfId="1" applyFont="1" applyBorder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13" fillId="0" borderId="0" xfId="0" applyFont="1" applyBorder="1" applyAlignment="1">
      <alignment horizontal="left"/>
    </xf>
    <xf numFmtId="0" fontId="42" fillId="0" borderId="0" xfId="0" applyFont="1" applyBorder="1"/>
    <xf numFmtId="0" fontId="42" fillId="0" borderId="0" xfId="0" applyFont="1" applyBorder="1" applyAlignment="1">
      <alignment horizontal="center"/>
    </xf>
    <xf numFmtId="43" fontId="42" fillId="0" borderId="0" xfId="1" applyFont="1" applyBorder="1"/>
    <xf numFmtId="43" fontId="13" fillId="0" borderId="0" xfId="1" applyFont="1" applyBorder="1"/>
    <xf numFmtId="0" fontId="43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0" fontId="42" fillId="0" borderId="0" xfId="0" applyFont="1" applyBorder="1" applyAlignment="1">
      <alignment horizontal="left" wrapText="1"/>
    </xf>
    <xf numFmtId="43" fontId="14" fillId="0" borderId="0" xfId="1" applyFont="1"/>
  </cellXfs>
  <cellStyles count="9">
    <cellStyle name="Comma" xfId="1" builtinId="3"/>
    <cellStyle name="Comma 2" xfId="2"/>
    <cellStyle name="Comma 2 10" xfId="7"/>
    <cellStyle name="Comma 3" xfId="3"/>
    <cellStyle name="Normal" xfId="0" builtinId="0"/>
    <cellStyle name="Normal 2" xfId="4"/>
    <cellStyle name="Normal 2 10" xfId="8"/>
    <cellStyle name="Normal 2 2" xfId="5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103</xdr:row>
      <xdr:rowOff>115956</xdr:rowOff>
    </xdr:from>
    <xdr:to>
      <xdr:col>0</xdr:col>
      <xdr:colOff>2038350</xdr:colOff>
      <xdr:row>108</xdr:row>
      <xdr:rowOff>27193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700D89F-AB36-4F8B-82AF-A3775D26B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6713913"/>
          <a:ext cx="2038350" cy="9879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124236</xdr:colOff>
      <xdr:row>103</xdr:row>
      <xdr:rowOff>173938</xdr:rowOff>
    </xdr:from>
    <xdr:to>
      <xdr:col>6</xdr:col>
      <xdr:colOff>1054786</xdr:colOff>
      <xdr:row>108</xdr:row>
      <xdr:rowOff>183048</xdr:rowOff>
    </xdr:to>
    <xdr:pic>
      <xdr:nvPicPr>
        <xdr:cNvPr id="3" name="Picture 2" descr=".gov.jpeg">
          <a:extLst>
            <a:ext uri="{FF2B5EF4-FFF2-40B4-BE49-F238E27FC236}">
              <a16:creationId xmlns="" xmlns:a16="http://schemas.microsoft.com/office/drawing/2014/main" id="{1D44C73C-7155-49A1-909F-A4C00C07F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00019" y="46771895"/>
          <a:ext cx="2181224" cy="1085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8658</xdr:colOff>
      <xdr:row>58</xdr:row>
      <xdr:rowOff>9524</xdr:rowOff>
    </xdr:from>
    <xdr:to>
      <xdr:col>6</xdr:col>
      <xdr:colOff>1076324</xdr:colOff>
      <xdr:row>62</xdr:row>
      <xdr:rowOff>79089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700D89F-AB36-4F8B-82AF-A3775D26B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23858" y="16411574"/>
          <a:ext cx="2029691" cy="983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28580</xdr:colOff>
      <xdr:row>43</xdr:row>
      <xdr:rowOff>94010</xdr:rowOff>
    </xdr:from>
    <xdr:to>
      <xdr:col>8</xdr:col>
      <xdr:colOff>228191</xdr:colOff>
      <xdr:row>48</xdr:row>
      <xdr:rowOff>40448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700D89F-AB36-4F8B-82AF-A3775D26B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76580" y="8714135"/>
          <a:ext cx="2028411" cy="94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</xdr:colOff>
      <xdr:row>48</xdr:row>
      <xdr:rowOff>157777</xdr:rowOff>
    </xdr:from>
    <xdr:to>
      <xdr:col>8</xdr:col>
      <xdr:colOff>342494</xdr:colOff>
      <xdr:row>54</xdr:row>
      <xdr:rowOff>2063</xdr:rowOff>
    </xdr:to>
    <xdr:pic>
      <xdr:nvPicPr>
        <xdr:cNvPr id="3" name="Picture 2" descr=".gov.jpeg">
          <a:extLst>
            <a:ext uri="{FF2B5EF4-FFF2-40B4-BE49-F238E27FC236}">
              <a16:creationId xmlns="" xmlns:a16="http://schemas.microsoft.com/office/drawing/2014/main" id="{1D44C73C-7155-49A1-909F-A4C00C07F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48009" y="9778027"/>
          <a:ext cx="2171285" cy="10444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51</xdr:row>
      <xdr:rowOff>9525</xdr:rowOff>
    </xdr:from>
    <xdr:to>
      <xdr:col>5</xdr:col>
      <xdr:colOff>19050</xdr:colOff>
      <xdr:row>55</xdr:row>
      <xdr:rowOff>149776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700D89F-AB36-4F8B-82AF-A3775D26B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0450" y="10629900"/>
          <a:ext cx="2000250" cy="940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26</xdr:row>
      <xdr:rowOff>752</xdr:rowOff>
    </xdr:from>
    <xdr:to>
      <xdr:col>0</xdr:col>
      <xdr:colOff>2524124</xdr:colOff>
      <xdr:row>31</xdr:row>
      <xdr:rowOff>18910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700D89F-AB36-4F8B-82AF-A3775D26B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49" y="13012730"/>
          <a:ext cx="2047875" cy="98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484909</xdr:colOff>
      <xdr:row>25</xdr:row>
      <xdr:rowOff>277093</xdr:rowOff>
    </xdr:from>
    <xdr:to>
      <xdr:col>8</xdr:col>
      <xdr:colOff>1035326</xdr:colOff>
      <xdr:row>30</xdr:row>
      <xdr:rowOff>193964</xdr:rowOff>
    </xdr:to>
    <xdr:pic>
      <xdr:nvPicPr>
        <xdr:cNvPr id="3" name="Picture 2" descr=".gov.jpeg">
          <a:extLst>
            <a:ext uri="{FF2B5EF4-FFF2-40B4-BE49-F238E27FC236}">
              <a16:creationId xmlns="" xmlns:a16="http://schemas.microsoft.com/office/drawing/2014/main" id="{1D44C73C-7155-49A1-909F-A4C00C07F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450583" y="12891506"/>
          <a:ext cx="2372591" cy="10847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19050</xdr:rowOff>
    </xdr:from>
    <xdr:to>
      <xdr:col>1</xdr:col>
      <xdr:colOff>361950</xdr:colOff>
      <xdr:row>64</xdr:row>
      <xdr:rowOff>187876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700D89F-AB36-4F8B-82AF-A3775D26B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526625"/>
          <a:ext cx="2114550" cy="978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59</xdr:row>
      <xdr:rowOff>114300</xdr:rowOff>
    </xdr:from>
    <xdr:to>
      <xdr:col>8</xdr:col>
      <xdr:colOff>876300</xdr:colOff>
      <xdr:row>64</xdr:row>
      <xdr:rowOff>190499</xdr:rowOff>
    </xdr:to>
    <xdr:pic>
      <xdr:nvPicPr>
        <xdr:cNvPr id="3" name="Picture 2" descr=".gov.jpeg">
          <a:extLst>
            <a:ext uri="{FF2B5EF4-FFF2-40B4-BE49-F238E27FC236}">
              <a16:creationId xmlns="" xmlns:a16="http://schemas.microsoft.com/office/drawing/2014/main" id="{1D44C73C-7155-49A1-909F-A4C00C07F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67775" y="22431375"/>
          <a:ext cx="2619375" cy="1076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8"/>
  <sheetViews>
    <sheetView view="pageBreakPreview" topLeftCell="A96" zoomScale="115" zoomScaleNormal="100" zoomScaleSheetLayoutView="115" workbookViewId="0">
      <selection activeCell="A118" sqref="A118"/>
    </sheetView>
  </sheetViews>
  <sheetFormatPr defaultRowHeight="15.75"/>
  <cols>
    <col min="1" max="1" width="32.42578125" style="1" customWidth="1"/>
    <col min="2" max="2" width="18.28515625" style="22" customWidth="1"/>
    <col min="3" max="3" width="14.42578125" style="1" customWidth="1"/>
    <col min="4" max="4" width="15.140625" style="34" bestFit="1" customWidth="1"/>
    <col min="5" max="5" width="19.85546875" style="34" customWidth="1"/>
    <col min="6" max="6" width="18.7109375" style="1" customWidth="1"/>
    <col min="7" max="7" width="17.5703125" style="45" customWidth="1"/>
    <col min="8" max="8" width="18" style="1" customWidth="1"/>
    <col min="9" max="9" width="12.140625" style="1" customWidth="1"/>
    <col min="10" max="16384" width="9.140625" style="1"/>
  </cols>
  <sheetData>
    <row r="1" spans="1:10">
      <c r="A1" s="1" t="s">
        <v>0</v>
      </c>
    </row>
    <row r="3" spans="1:10">
      <c r="A3" s="92" t="s">
        <v>1</v>
      </c>
      <c r="B3" s="92"/>
      <c r="C3" s="92"/>
      <c r="D3" s="92"/>
      <c r="E3" s="92"/>
      <c r="F3" s="92"/>
      <c r="G3" s="92"/>
      <c r="H3" s="92"/>
      <c r="I3" s="92"/>
    </row>
    <row r="4" spans="1:10">
      <c r="A4" s="92" t="s">
        <v>16</v>
      </c>
      <c r="B4" s="92"/>
      <c r="C4" s="92"/>
      <c r="D4" s="92"/>
      <c r="E4" s="92"/>
      <c r="F4" s="92"/>
      <c r="G4" s="92"/>
      <c r="H4" s="92"/>
      <c r="I4" s="92"/>
    </row>
    <row r="6" spans="1:10">
      <c r="A6" s="1" t="s">
        <v>2</v>
      </c>
    </row>
    <row r="7" spans="1:10" ht="16.5" thickBot="1"/>
    <row r="8" spans="1:10">
      <c r="A8" s="93" t="s">
        <v>3</v>
      </c>
      <c r="B8" s="95" t="s">
        <v>5</v>
      </c>
      <c r="C8" s="107" t="s">
        <v>4</v>
      </c>
      <c r="D8" s="97" t="s">
        <v>6</v>
      </c>
      <c r="E8" s="99" t="s">
        <v>7</v>
      </c>
      <c r="F8" s="101" t="s">
        <v>10</v>
      </c>
      <c r="G8" s="102"/>
      <c r="H8" s="103" t="s">
        <v>11</v>
      </c>
      <c r="I8" s="105" t="s">
        <v>12</v>
      </c>
    </row>
    <row r="9" spans="1:10" ht="45">
      <c r="A9" s="94"/>
      <c r="B9" s="96"/>
      <c r="C9" s="108"/>
      <c r="D9" s="98"/>
      <c r="E9" s="100"/>
      <c r="F9" s="2" t="s">
        <v>8</v>
      </c>
      <c r="G9" s="43" t="s">
        <v>9</v>
      </c>
      <c r="H9" s="104"/>
      <c r="I9" s="106"/>
    </row>
    <row r="10" spans="1:10">
      <c r="A10" s="66" t="s">
        <v>13</v>
      </c>
      <c r="B10" s="26"/>
      <c r="C10" s="3"/>
      <c r="D10" s="35"/>
      <c r="E10" s="35"/>
      <c r="F10" s="3"/>
      <c r="G10" s="46"/>
      <c r="H10" s="3"/>
      <c r="I10" s="67"/>
    </row>
    <row r="11" spans="1:10" ht="16.5">
      <c r="A11" s="68"/>
      <c r="B11" s="17"/>
      <c r="C11" s="10"/>
      <c r="D11" s="36"/>
      <c r="E11" s="36"/>
      <c r="F11" s="13"/>
      <c r="G11" s="47"/>
      <c r="H11" s="11"/>
      <c r="I11" s="69"/>
      <c r="J11" s="16"/>
    </row>
    <row r="12" spans="1:10" ht="31.5">
      <c r="A12" s="68" t="s">
        <v>17</v>
      </c>
      <c r="B12" s="17">
        <v>2552943.75</v>
      </c>
      <c r="C12" s="10" t="s">
        <v>34</v>
      </c>
      <c r="D12" s="36">
        <v>43171</v>
      </c>
      <c r="E12" s="36">
        <v>43200</v>
      </c>
      <c r="F12" s="14">
        <v>1</v>
      </c>
      <c r="G12" s="48">
        <v>2552943.75</v>
      </c>
      <c r="H12" s="11"/>
      <c r="I12" s="69" t="s">
        <v>158</v>
      </c>
      <c r="J12" s="16"/>
    </row>
    <row r="13" spans="1:10" ht="31.5" customHeight="1">
      <c r="A13" s="70" t="s">
        <v>18</v>
      </c>
      <c r="B13" s="18">
        <v>785197.88</v>
      </c>
      <c r="C13" s="10" t="s">
        <v>34</v>
      </c>
      <c r="D13" s="36"/>
      <c r="E13" s="36"/>
      <c r="F13" s="14">
        <v>1</v>
      </c>
      <c r="G13" s="49">
        <v>785197.88</v>
      </c>
      <c r="H13" s="11"/>
      <c r="I13" s="69" t="s">
        <v>158</v>
      </c>
      <c r="J13" s="16"/>
    </row>
    <row r="14" spans="1:10" ht="45">
      <c r="A14" s="70" t="s">
        <v>35</v>
      </c>
      <c r="B14" s="18">
        <v>1702815</v>
      </c>
      <c r="C14" s="23" t="s">
        <v>36</v>
      </c>
      <c r="D14" s="36">
        <v>43127</v>
      </c>
      <c r="E14" s="36">
        <v>43132</v>
      </c>
      <c r="F14" s="14">
        <v>1</v>
      </c>
      <c r="G14" s="48">
        <v>1702815</v>
      </c>
      <c r="H14" s="6"/>
      <c r="I14" s="69" t="s">
        <v>158</v>
      </c>
      <c r="J14" s="16"/>
    </row>
    <row r="15" spans="1:10" ht="45">
      <c r="A15" s="70" t="s">
        <v>19</v>
      </c>
      <c r="B15" s="18">
        <v>6300682.8799999999</v>
      </c>
      <c r="C15" s="23" t="s">
        <v>37</v>
      </c>
      <c r="D15" s="36">
        <v>43171</v>
      </c>
      <c r="E15" s="13" t="s">
        <v>144</v>
      </c>
      <c r="F15" s="41">
        <v>0.46250000000000002</v>
      </c>
      <c r="G15" s="50">
        <v>2520273.15</v>
      </c>
      <c r="H15" s="6"/>
      <c r="I15" s="69" t="s">
        <v>158</v>
      </c>
      <c r="J15" s="16"/>
    </row>
    <row r="16" spans="1:10" ht="31.5">
      <c r="A16" s="70" t="s">
        <v>20</v>
      </c>
      <c r="B16" s="18">
        <v>2147139</v>
      </c>
      <c r="C16" s="23" t="s">
        <v>38</v>
      </c>
      <c r="D16" s="36">
        <v>43164</v>
      </c>
      <c r="E16" s="13" t="s">
        <v>144</v>
      </c>
      <c r="F16" s="14">
        <v>0.26</v>
      </c>
      <c r="G16" s="51">
        <f>B16*F16</f>
        <v>558256.14</v>
      </c>
      <c r="H16" s="6"/>
      <c r="I16" s="69" t="s">
        <v>158</v>
      </c>
      <c r="J16" s="16"/>
    </row>
    <row r="17" spans="1:10" ht="31.5" customHeight="1">
      <c r="A17" s="70" t="s">
        <v>21</v>
      </c>
      <c r="B17" s="18">
        <v>15979311</v>
      </c>
      <c r="C17" s="23" t="s">
        <v>34</v>
      </c>
      <c r="D17" s="36">
        <v>43172</v>
      </c>
      <c r="E17" s="13" t="s">
        <v>144</v>
      </c>
      <c r="F17" s="33">
        <v>0.43340000000000001</v>
      </c>
      <c r="G17" s="51">
        <f>B17*F17</f>
        <v>6925433.3874000004</v>
      </c>
      <c r="H17" s="11"/>
      <c r="I17" s="69" t="s">
        <v>158</v>
      </c>
      <c r="J17" s="16"/>
    </row>
    <row r="18" spans="1:10" ht="31.5">
      <c r="A18" s="70" t="s">
        <v>40</v>
      </c>
      <c r="B18" s="18">
        <v>2433133</v>
      </c>
      <c r="C18" s="23" t="s">
        <v>39</v>
      </c>
      <c r="D18" s="36">
        <v>43178</v>
      </c>
      <c r="E18" s="13" t="s">
        <v>144</v>
      </c>
      <c r="F18" s="13">
        <v>0.4</v>
      </c>
      <c r="G18" s="51">
        <f>B18*F18</f>
        <v>973253.20000000007</v>
      </c>
      <c r="H18" s="11"/>
      <c r="I18" s="69" t="s">
        <v>158</v>
      </c>
      <c r="J18" s="16"/>
    </row>
    <row r="19" spans="1:10" ht="47.25">
      <c r="A19" s="70" t="s">
        <v>44</v>
      </c>
      <c r="B19" s="18">
        <v>5849415</v>
      </c>
      <c r="C19" s="23" t="s">
        <v>41</v>
      </c>
      <c r="D19" s="36">
        <v>43178</v>
      </c>
      <c r="E19" s="13" t="s">
        <v>144</v>
      </c>
      <c r="F19" s="33">
        <v>0.3911</v>
      </c>
      <c r="G19" s="51">
        <f>B19*F19</f>
        <v>2287706.2064999999</v>
      </c>
      <c r="H19" s="11"/>
      <c r="I19" s="69" t="s">
        <v>158</v>
      </c>
      <c r="J19" s="16"/>
    </row>
    <row r="20" spans="1:10" ht="47.25">
      <c r="A20" s="68" t="s">
        <v>43</v>
      </c>
      <c r="B20" s="17">
        <v>3003950</v>
      </c>
      <c r="C20" s="5" t="s">
        <v>42</v>
      </c>
      <c r="D20" s="37" t="s">
        <v>139</v>
      </c>
      <c r="E20" s="13" t="s">
        <v>144</v>
      </c>
      <c r="F20" s="38">
        <v>0.6532</v>
      </c>
      <c r="G20" s="51">
        <f>B20*F20</f>
        <v>1962180.14</v>
      </c>
      <c r="H20" s="6"/>
      <c r="I20" s="69" t="s">
        <v>158</v>
      </c>
    </row>
    <row r="21" spans="1:10" ht="36.75" customHeight="1">
      <c r="A21" s="68" t="s">
        <v>22</v>
      </c>
      <c r="B21" s="12">
        <v>15090761.880000001</v>
      </c>
      <c r="C21" s="10" t="s">
        <v>45</v>
      </c>
      <c r="D21" s="36">
        <v>43178</v>
      </c>
      <c r="E21" s="13" t="s">
        <v>144</v>
      </c>
      <c r="F21" s="39">
        <v>0.48</v>
      </c>
      <c r="G21" s="52">
        <v>6037438.75</v>
      </c>
      <c r="H21" s="11"/>
      <c r="I21" s="69" t="s">
        <v>158</v>
      </c>
    </row>
    <row r="22" spans="1:10" ht="63">
      <c r="A22" s="68" t="s">
        <v>46</v>
      </c>
      <c r="B22" s="8">
        <v>1775860</v>
      </c>
      <c r="C22" s="4" t="s">
        <v>47</v>
      </c>
      <c r="D22" s="37">
        <v>43186</v>
      </c>
      <c r="E22" s="13" t="s">
        <v>144</v>
      </c>
      <c r="F22" s="33">
        <v>0.64670000000000005</v>
      </c>
      <c r="G22" s="51">
        <f>B22*F22</f>
        <v>1148448.662</v>
      </c>
      <c r="H22" s="6"/>
      <c r="I22" s="69" t="s">
        <v>158</v>
      </c>
    </row>
    <row r="23" spans="1:10" ht="45">
      <c r="A23" s="68" t="s">
        <v>23</v>
      </c>
      <c r="B23" s="8">
        <v>5496891.71</v>
      </c>
      <c r="C23" s="4" t="s">
        <v>34</v>
      </c>
      <c r="D23" s="37">
        <v>43102</v>
      </c>
      <c r="E23" s="13" t="s">
        <v>144</v>
      </c>
      <c r="F23" s="33">
        <v>0.98329999999999995</v>
      </c>
      <c r="G23" s="51">
        <f>B23*F23</f>
        <v>5405093.6184430001</v>
      </c>
      <c r="H23" s="6"/>
      <c r="I23" s="69" t="s">
        <v>158</v>
      </c>
    </row>
    <row r="24" spans="1:10" ht="31.5">
      <c r="A24" s="70" t="s">
        <v>49</v>
      </c>
      <c r="B24" s="12">
        <v>7417774</v>
      </c>
      <c r="C24" s="10" t="s">
        <v>50</v>
      </c>
      <c r="D24" s="90" t="s">
        <v>157</v>
      </c>
      <c r="E24" s="91"/>
      <c r="F24" s="13"/>
      <c r="G24" s="53"/>
      <c r="H24" s="11"/>
      <c r="I24" s="69" t="s">
        <v>158</v>
      </c>
      <c r="J24" s="16"/>
    </row>
    <row r="25" spans="1:10" ht="31.5">
      <c r="A25" s="70" t="s">
        <v>24</v>
      </c>
      <c r="B25" s="12">
        <v>569100</v>
      </c>
      <c r="C25" s="10" t="s">
        <v>34</v>
      </c>
      <c r="D25" s="36">
        <v>43200</v>
      </c>
      <c r="E25" s="36">
        <v>43200</v>
      </c>
      <c r="F25" s="15">
        <v>1</v>
      </c>
      <c r="G25" s="54">
        <v>569100</v>
      </c>
      <c r="H25" s="11"/>
      <c r="I25" s="69" t="s">
        <v>158</v>
      </c>
      <c r="J25" s="16"/>
    </row>
    <row r="26" spans="1:10" ht="49.5" customHeight="1">
      <c r="A26" s="70" t="s">
        <v>52</v>
      </c>
      <c r="B26" s="17">
        <v>666878.66</v>
      </c>
      <c r="C26" s="10" t="s">
        <v>51</v>
      </c>
      <c r="D26" s="36">
        <v>43144</v>
      </c>
      <c r="E26" s="36">
        <v>43164</v>
      </c>
      <c r="F26" s="15">
        <v>1</v>
      </c>
      <c r="G26" s="55">
        <v>666878.66</v>
      </c>
      <c r="H26" s="11"/>
      <c r="I26" s="69" t="s">
        <v>158</v>
      </c>
      <c r="J26" s="16"/>
    </row>
    <row r="27" spans="1:10" ht="44.25" customHeight="1">
      <c r="A27" s="70" t="s">
        <v>53</v>
      </c>
      <c r="B27" s="12">
        <v>999732</v>
      </c>
      <c r="C27" s="10" t="s">
        <v>54</v>
      </c>
      <c r="D27" s="36" t="s">
        <v>140</v>
      </c>
      <c r="E27" s="36"/>
      <c r="F27" s="15"/>
      <c r="G27" s="56"/>
      <c r="H27" s="11"/>
      <c r="I27" s="69" t="s">
        <v>158</v>
      </c>
      <c r="J27" s="16"/>
    </row>
    <row r="28" spans="1:10" ht="45">
      <c r="A28" s="70" t="s">
        <v>25</v>
      </c>
      <c r="B28" s="12">
        <v>829448</v>
      </c>
      <c r="C28" s="10" t="s">
        <v>54</v>
      </c>
      <c r="D28" s="36" t="s">
        <v>140</v>
      </c>
      <c r="E28" s="13" t="s">
        <v>144</v>
      </c>
      <c r="F28" s="13">
        <v>0.5</v>
      </c>
      <c r="G28" s="47">
        <f>B28*F28</f>
        <v>414724</v>
      </c>
      <c r="H28" s="11"/>
      <c r="I28" s="69" t="s">
        <v>158</v>
      </c>
      <c r="J28" s="16"/>
    </row>
    <row r="29" spans="1:10" ht="60.75" customHeight="1">
      <c r="A29" s="68" t="s">
        <v>26</v>
      </c>
      <c r="B29" s="8">
        <v>261818.84</v>
      </c>
      <c r="C29" s="4" t="s">
        <v>55</v>
      </c>
      <c r="D29" s="37">
        <v>43206</v>
      </c>
      <c r="E29" s="13" t="s">
        <v>144</v>
      </c>
      <c r="F29" s="14">
        <v>0.25</v>
      </c>
      <c r="G29" s="47">
        <f>B29*F29</f>
        <v>65454.71</v>
      </c>
      <c r="H29" s="6"/>
      <c r="I29" s="69" t="s">
        <v>158</v>
      </c>
      <c r="J29" s="16"/>
    </row>
    <row r="30" spans="1:10" ht="63">
      <c r="A30" s="71" t="s">
        <v>27</v>
      </c>
      <c r="B30" s="40">
        <v>732260.91</v>
      </c>
      <c r="C30" s="9" t="s">
        <v>56</v>
      </c>
      <c r="D30" s="42">
        <v>43183</v>
      </c>
      <c r="E30" s="13" t="s">
        <v>144</v>
      </c>
      <c r="F30" s="41">
        <v>0.17530000000000001</v>
      </c>
      <c r="G30" s="47">
        <f>B30*F30</f>
        <v>128365.33752300001</v>
      </c>
      <c r="H30" s="29"/>
      <c r="I30" s="69" t="s">
        <v>158</v>
      </c>
    </row>
    <row r="31" spans="1:10" ht="47.25">
      <c r="A31" s="68" t="s">
        <v>58</v>
      </c>
      <c r="B31" s="17">
        <v>1824727</v>
      </c>
      <c r="C31" s="30" t="s">
        <v>57</v>
      </c>
      <c r="D31" s="36" t="s">
        <v>139</v>
      </c>
      <c r="E31" s="13" t="s">
        <v>144</v>
      </c>
      <c r="F31" s="13">
        <v>0.03</v>
      </c>
      <c r="G31" s="47">
        <f>B31*F31</f>
        <v>54741.81</v>
      </c>
      <c r="H31" s="11"/>
      <c r="I31" s="69" t="s">
        <v>158</v>
      </c>
      <c r="J31" s="16"/>
    </row>
    <row r="32" spans="1:10" ht="31.5">
      <c r="A32" s="68" t="s">
        <v>59</v>
      </c>
      <c r="B32" s="17">
        <v>961405</v>
      </c>
      <c r="C32" s="10" t="s">
        <v>54</v>
      </c>
      <c r="D32" s="36">
        <v>43171</v>
      </c>
      <c r="E32" s="13" t="s">
        <v>144</v>
      </c>
      <c r="F32" s="13">
        <v>0.39</v>
      </c>
      <c r="G32" s="47">
        <f>B32*F32</f>
        <v>374947.95</v>
      </c>
      <c r="H32" s="11"/>
      <c r="I32" s="69" t="s">
        <v>158</v>
      </c>
      <c r="J32" s="16"/>
    </row>
    <row r="33" spans="1:10" ht="31.5">
      <c r="A33" s="68" t="s">
        <v>28</v>
      </c>
      <c r="B33" s="27">
        <v>422618.98</v>
      </c>
      <c r="C33" s="23" t="s">
        <v>60</v>
      </c>
      <c r="D33" s="36">
        <v>43171</v>
      </c>
      <c r="E33" s="36">
        <v>43182</v>
      </c>
      <c r="F33" s="13">
        <v>1</v>
      </c>
      <c r="G33" s="44">
        <v>422618.98</v>
      </c>
      <c r="H33" s="11"/>
      <c r="I33" s="69" t="s">
        <v>158</v>
      </c>
      <c r="J33" s="16"/>
    </row>
    <row r="34" spans="1:10" ht="48" customHeight="1">
      <c r="A34" s="68" t="s">
        <v>29</v>
      </c>
      <c r="B34" s="27">
        <v>417990.83</v>
      </c>
      <c r="C34" s="89" t="s">
        <v>61</v>
      </c>
      <c r="D34" s="37">
        <v>43171</v>
      </c>
      <c r="E34" s="37">
        <v>43188</v>
      </c>
      <c r="F34" s="13">
        <v>1</v>
      </c>
      <c r="G34" s="44">
        <v>417990.83</v>
      </c>
      <c r="H34" s="6"/>
      <c r="I34" s="69" t="s">
        <v>158</v>
      </c>
      <c r="J34" s="16"/>
    </row>
    <row r="35" spans="1:10" ht="63">
      <c r="A35" s="68" t="s">
        <v>63</v>
      </c>
      <c r="B35" s="27">
        <v>931556.94</v>
      </c>
      <c r="C35" s="89" t="s">
        <v>62</v>
      </c>
      <c r="D35" s="37">
        <v>43164</v>
      </c>
      <c r="E35" s="37">
        <v>43202</v>
      </c>
      <c r="F35" s="13">
        <v>1</v>
      </c>
      <c r="G35" s="44">
        <v>931556.94</v>
      </c>
      <c r="H35" s="6"/>
      <c r="I35" s="69" t="s">
        <v>158</v>
      </c>
      <c r="J35" s="16"/>
    </row>
    <row r="36" spans="1:10" ht="31.5">
      <c r="A36" s="68" t="s">
        <v>65</v>
      </c>
      <c r="B36" s="27">
        <v>2284443.14</v>
      </c>
      <c r="C36" s="23" t="s">
        <v>64</v>
      </c>
      <c r="D36" s="36">
        <v>43200</v>
      </c>
      <c r="E36" s="13" t="s">
        <v>144</v>
      </c>
      <c r="F36" s="14">
        <v>0.9</v>
      </c>
      <c r="G36" s="57">
        <v>2284443.14</v>
      </c>
      <c r="H36" s="11"/>
      <c r="I36" s="69" t="s">
        <v>158</v>
      </c>
      <c r="J36" s="16"/>
    </row>
    <row r="37" spans="1:10" ht="35.25" customHeight="1">
      <c r="A37" s="68" t="s">
        <v>67</v>
      </c>
      <c r="B37" s="17">
        <v>1392888</v>
      </c>
      <c r="C37" s="23" t="s">
        <v>66</v>
      </c>
      <c r="D37" s="90" t="s">
        <v>157</v>
      </c>
      <c r="E37" s="91"/>
      <c r="F37" s="13"/>
      <c r="G37" s="56"/>
      <c r="H37" s="11"/>
      <c r="I37" s="69" t="s">
        <v>158</v>
      </c>
      <c r="J37" s="16"/>
    </row>
    <row r="38" spans="1:10" ht="31.5">
      <c r="A38" s="68" t="s">
        <v>68</v>
      </c>
      <c r="B38" s="20">
        <v>924592</v>
      </c>
      <c r="C38" s="23" t="s">
        <v>45</v>
      </c>
      <c r="D38" s="36" t="s">
        <v>141</v>
      </c>
      <c r="E38" s="13" t="s">
        <v>144</v>
      </c>
      <c r="F38" s="33">
        <v>0.55669999999999997</v>
      </c>
      <c r="G38" s="47">
        <f>B38*F38</f>
        <v>514720.3664</v>
      </c>
      <c r="H38" s="11"/>
      <c r="I38" s="69" t="s">
        <v>158</v>
      </c>
      <c r="J38" s="16"/>
    </row>
    <row r="39" spans="1:10" ht="45">
      <c r="A39" s="68" t="s">
        <v>30</v>
      </c>
      <c r="B39" s="17">
        <v>766576.75</v>
      </c>
      <c r="C39" s="23" t="s">
        <v>34</v>
      </c>
      <c r="D39" s="90" t="s">
        <v>157</v>
      </c>
      <c r="E39" s="91"/>
      <c r="F39" s="13"/>
      <c r="G39" s="56"/>
      <c r="H39" s="11"/>
      <c r="I39" s="69" t="s">
        <v>158</v>
      </c>
      <c r="J39" s="16"/>
    </row>
    <row r="40" spans="1:10" ht="42.75">
      <c r="A40" s="72" t="s">
        <v>31</v>
      </c>
      <c r="B40" s="24">
        <v>17000000</v>
      </c>
      <c r="C40" s="23" t="s">
        <v>34</v>
      </c>
      <c r="D40" s="90" t="s">
        <v>157</v>
      </c>
      <c r="E40" s="91"/>
      <c r="F40" s="13"/>
      <c r="G40" s="56"/>
      <c r="H40" s="11"/>
      <c r="I40" s="69" t="s">
        <v>158</v>
      </c>
      <c r="J40" s="16"/>
    </row>
    <row r="41" spans="1:10" ht="45">
      <c r="A41" s="68" t="s">
        <v>32</v>
      </c>
      <c r="B41" s="17">
        <v>23700000</v>
      </c>
      <c r="C41" s="23" t="s">
        <v>34</v>
      </c>
      <c r="D41" s="90" t="s">
        <v>157</v>
      </c>
      <c r="E41" s="91"/>
      <c r="F41" s="13"/>
      <c r="G41" s="56"/>
      <c r="H41" s="11"/>
      <c r="I41" s="69" t="s">
        <v>158</v>
      </c>
      <c r="J41" s="16"/>
    </row>
    <row r="42" spans="1:10" ht="47.25">
      <c r="A42" s="73" t="s">
        <v>71</v>
      </c>
      <c r="B42" s="25">
        <v>6708120</v>
      </c>
      <c r="C42" s="23" t="s">
        <v>70</v>
      </c>
      <c r="D42" s="90" t="s">
        <v>157</v>
      </c>
      <c r="E42" s="91"/>
      <c r="F42" s="13"/>
      <c r="G42" s="56"/>
      <c r="H42" s="11"/>
      <c r="I42" s="69" t="s">
        <v>158</v>
      </c>
      <c r="J42" s="16"/>
    </row>
    <row r="43" spans="1:10" ht="47.25">
      <c r="A43" s="68" t="s">
        <v>69</v>
      </c>
      <c r="B43" s="17">
        <v>3074849</v>
      </c>
      <c r="C43" s="23" t="s">
        <v>70</v>
      </c>
      <c r="D43" s="90" t="s">
        <v>157</v>
      </c>
      <c r="E43" s="91"/>
      <c r="F43" s="13"/>
      <c r="G43" s="56"/>
      <c r="H43" s="11"/>
      <c r="I43" s="69" t="s">
        <v>158</v>
      </c>
      <c r="J43" s="16"/>
    </row>
    <row r="44" spans="1:10" ht="31.5">
      <c r="A44" s="68" t="s">
        <v>72</v>
      </c>
      <c r="B44" s="28">
        <v>195000</v>
      </c>
      <c r="C44" s="23" t="s">
        <v>73</v>
      </c>
      <c r="D44" s="36">
        <v>43210</v>
      </c>
      <c r="E44" s="36"/>
      <c r="F44" s="15">
        <v>0.1</v>
      </c>
      <c r="G44" s="47">
        <f>B44*F44</f>
        <v>19500</v>
      </c>
      <c r="H44" s="11"/>
      <c r="I44" s="69" t="s">
        <v>158</v>
      </c>
      <c r="J44" s="16"/>
    </row>
    <row r="45" spans="1:10" ht="31.5">
      <c r="A45" s="68" t="s">
        <v>76</v>
      </c>
      <c r="B45" s="17">
        <v>339779.1</v>
      </c>
      <c r="C45" s="23" t="s">
        <v>75</v>
      </c>
      <c r="D45" s="36">
        <v>43182</v>
      </c>
      <c r="E45" s="36">
        <v>43209</v>
      </c>
      <c r="F45" s="15">
        <v>1</v>
      </c>
      <c r="G45" s="58"/>
      <c r="H45" s="11"/>
      <c r="I45" s="69" t="s">
        <v>158</v>
      </c>
      <c r="J45" s="16"/>
    </row>
    <row r="46" spans="1:10" ht="31.5">
      <c r="A46" s="68" t="s">
        <v>74</v>
      </c>
      <c r="B46" s="17">
        <v>310000</v>
      </c>
      <c r="C46" s="23" t="s">
        <v>77</v>
      </c>
      <c r="D46" s="36">
        <v>43173</v>
      </c>
      <c r="E46" s="13" t="s">
        <v>144</v>
      </c>
      <c r="F46" s="15">
        <v>0.75</v>
      </c>
      <c r="G46" s="47">
        <f>B46*F46</f>
        <v>232500</v>
      </c>
      <c r="H46" s="11"/>
      <c r="I46" s="69" t="s">
        <v>158</v>
      </c>
      <c r="J46" s="16"/>
    </row>
    <row r="47" spans="1:10" ht="31.5">
      <c r="A47" s="74" t="s">
        <v>79</v>
      </c>
      <c r="B47" s="28">
        <v>491703.02</v>
      </c>
      <c r="C47" s="23" t="s">
        <v>78</v>
      </c>
      <c r="D47" s="36">
        <v>43171</v>
      </c>
      <c r="E47" s="36">
        <v>43208</v>
      </c>
      <c r="F47" s="15">
        <v>1</v>
      </c>
      <c r="G47" s="47">
        <f>B47*F47</f>
        <v>491703.02</v>
      </c>
      <c r="H47" s="11"/>
      <c r="I47" s="69" t="s">
        <v>158</v>
      </c>
      <c r="J47" s="16"/>
    </row>
    <row r="48" spans="1:10" ht="31.5">
      <c r="A48" s="74" t="s">
        <v>81</v>
      </c>
      <c r="B48" s="17">
        <v>303000</v>
      </c>
      <c r="C48" s="89" t="s">
        <v>80</v>
      </c>
      <c r="D48" s="37">
        <v>43172</v>
      </c>
      <c r="E48" s="13" t="s">
        <v>144</v>
      </c>
      <c r="F48" s="13">
        <v>0.93</v>
      </c>
      <c r="G48" s="47">
        <f>B48*F48</f>
        <v>281790</v>
      </c>
      <c r="H48" s="6"/>
      <c r="I48" s="69" t="s">
        <v>158</v>
      </c>
      <c r="J48" s="16"/>
    </row>
    <row r="49" spans="1:10" ht="45">
      <c r="A49" s="74" t="s">
        <v>83</v>
      </c>
      <c r="B49" s="17">
        <v>56525</v>
      </c>
      <c r="C49" s="89" t="s">
        <v>82</v>
      </c>
      <c r="D49" s="90" t="s">
        <v>157</v>
      </c>
      <c r="E49" s="91"/>
      <c r="F49" s="13"/>
      <c r="G49" s="56"/>
      <c r="H49" s="6"/>
      <c r="I49" s="69" t="s">
        <v>158</v>
      </c>
      <c r="J49" s="16"/>
    </row>
    <row r="50" spans="1:10" ht="45">
      <c r="A50" s="74" t="s">
        <v>83</v>
      </c>
      <c r="B50" s="18">
        <v>43052</v>
      </c>
      <c r="C50" s="23" t="s">
        <v>84</v>
      </c>
      <c r="D50" s="90" t="s">
        <v>157</v>
      </c>
      <c r="E50" s="91"/>
      <c r="F50" s="15"/>
      <c r="G50" s="58"/>
      <c r="H50" s="11"/>
      <c r="I50" s="69" t="s">
        <v>158</v>
      </c>
      <c r="J50" s="16"/>
    </row>
    <row r="51" spans="1:10" ht="45">
      <c r="A51" s="74" t="s">
        <v>83</v>
      </c>
      <c r="B51" s="18">
        <v>56525</v>
      </c>
      <c r="C51" s="23" t="s">
        <v>85</v>
      </c>
      <c r="D51" s="90" t="s">
        <v>157</v>
      </c>
      <c r="E51" s="91"/>
      <c r="F51" s="15"/>
      <c r="G51" s="58"/>
      <c r="H51" s="11"/>
      <c r="I51" s="69" t="s">
        <v>158</v>
      </c>
      <c r="J51" s="16"/>
    </row>
    <row r="52" spans="1:10" ht="45">
      <c r="A52" s="74" t="s">
        <v>86</v>
      </c>
      <c r="B52" s="18">
        <v>49371</v>
      </c>
      <c r="C52" s="23" t="s">
        <v>142</v>
      </c>
      <c r="D52" s="90" t="s">
        <v>157</v>
      </c>
      <c r="E52" s="91"/>
      <c r="F52" s="15"/>
      <c r="G52" s="58"/>
      <c r="H52" s="11"/>
      <c r="I52" s="69" t="s">
        <v>158</v>
      </c>
      <c r="J52" s="16"/>
    </row>
    <row r="53" spans="1:10" ht="63">
      <c r="A53" s="74" t="s">
        <v>81</v>
      </c>
      <c r="B53" s="18">
        <v>224000</v>
      </c>
      <c r="C53" s="23" t="s">
        <v>87</v>
      </c>
      <c r="D53" s="36">
        <v>43200</v>
      </c>
      <c r="E53" s="13" t="s">
        <v>144</v>
      </c>
      <c r="F53" s="15">
        <v>0.85</v>
      </c>
      <c r="G53" s="47">
        <f>B53*F53</f>
        <v>190400</v>
      </c>
      <c r="H53" s="11"/>
      <c r="I53" s="69" t="s">
        <v>158</v>
      </c>
      <c r="J53" s="16"/>
    </row>
    <row r="54" spans="1:10" ht="47.25">
      <c r="A54" s="74" t="s">
        <v>89</v>
      </c>
      <c r="B54" s="18">
        <v>105354</v>
      </c>
      <c r="C54" s="23" t="s">
        <v>88</v>
      </c>
      <c r="D54" s="90" t="s">
        <v>157</v>
      </c>
      <c r="E54" s="91"/>
      <c r="F54" s="15"/>
      <c r="G54" s="58"/>
      <c r="H54" s="11"/>
      <c r="I54" s="69" t="s">
        <v>158</v>
      </c>
      <c r="J54" s="16"/>
    </row>
    <row r="55" spans="1:10" ht="16.5">
      <c r="A55" s="74"/>
      <c r="B55" s="18"/>
      <c r="C55" s="23"/>
      <c r="D55" s="36"/>
      <c r="E55" s="36"/>
      <c r="F55" s="15"/>
      <c r="G55" s="58"/>
      <c r="H55" s="11"/>
      <c r="I55" s="69" t="s">
        <v>158</v>
      </c>
      <c r="J55" s="16"/>
    </row>
    <row r="56" spans="1:10" ht="16.5">
      <c r="A56" s="66" t="s">
        <v>14</v>
      </c>
      <c r="B56" s="12"/>
      <c r="C56" s="23"/>
      <c r="D56" s="36"/>
      <c r="E56" s="36"/>
      <c r="F56" s="15"/>
      <c r="G56" s="58"/>
      <c r="H56" s="11"/>
      <c r="I56" s="69" t="s">
        <v>158</v>
      </c>
      <c r="J56" s="16"/>
    </row>
    <row r="57" spans="1:10" ht="30">
      <c r="A57" s="68" t="s">
        <v>92</v>
      </c>
      <c r="B57" s="17">
        <v>1449180</v>
      </c>
      <c r="C57" s="19" t="s">
        <v>51</v>
      </c>
      <c r="D57" s="36">
        <v>43081</v>
      </c>
      <c r="E57" s="36">
        <v>43085</v>
      </c>
      <c r="F57" s="13">
        <v>1</v>
      </c>
      <c r="G57" s="47">
        <f t="shared" ref="G57:G72" si="0">B57*F57</f>
        <v>1449180</v>
      </c>
      <c r="H57" s="11"/>
      <c r="I57" s="69" t="s">
        <v>158</v>
      </c>
      <c r="J57" s="16"/>
    </row>
    <row r="58" spans="1:10" ht="30">
      <c r="A58" s="68" t="s">
        <v>93</v>
      </c>
      <c r="B58" s="17">
        <v>1316215</v>
      </c>
      <c r="C58" s="19" t="s">
        <v>90</v>
      </c>
      <c r="D58" s="36">
        <v>43122</v>
      </c>
      <c r="E58" s="36">
        <v>43123</v>
      </c>
      <c r="F58" s="13">
        <v>1</v>
      </c>
      <c r="G58" s="47">
        <f t="shared" si="0"/>
        <v>1316215</v>
      </c>
      <c r="H58" s="11"/>
      <c r="I58" s="69" t="s">
        <v>158</v>
      </c>
      <c r="J58" s="16"/>
    </row>
    <row r="59" spans="1:10" ht="69" customHeight="1">
      <c r="A59" s="68" t="s">
        <v>95</v>
      </c>
      <c r="B59" s="17">
        <v>2213300</v>
      </c>
      <c r="C59" s="19" t="s">
        <v>94</v>
      </c>
      <c r="D59" s="36">
        <v>43085</v>
      </c>
      <c r="E59" s="36">
        <v>43089</v>
      </c>
      <c r="F59" s="13">
        <v>1</v>
      </c>
      <c r="G59" s="47">
        <f t="shared" si="0"/>
        <v>2213300</v>
      </c>
      <c r="H59" s="11"/>
      <c r="I59" s="69" t="s">
        <v>158</v>
      </c>
      <c r="J59" s="16"/>
    </row>
    <row r="60" spans="1:10" ht="40.5" customHeight="1">
      <c r="A60" s="68" t="s">
        <v>96</v>
      </c>
      <c r="B60" s="17">
        <v>1171913</v>
      </c>
      <c r="C60" s="19" t="s">
        <v>97</v>
      </c>
      <c r="D60" s="90" t="s">
        <v>157</v>
      </c>
      <c r="E60" s="91"/>
      <c r="F60" s="13"/>
      <c r="G60" s="56"/>
      <c r="H60" s="11"/>
      <c r="I60" s="69" t="s">
        <v>158</v>
      </c>
      <c r="J60" s="16"/>
    </row>
    <row r="61" spans="1:10" ht="36" customHeight="1">
      <c r="A61" s="68" t="s">
        <v>98</v>
      </c>
      <c r="B61" s="17">
        <v>1998000</v>
      </c>
      <c r="C61" s="19" t="s">
        <v>50</v>
      </c>
      <c r="D61" s="36">
        <v>43179</v>
      </c>
      <c r="E61" s="13" t="s">
        <v>144</v>
      </c>
      <c r="F61" s="13">
        <v>0.8</v>
      </c>
      <c r="G61" s="47">
        <f t="shared" si="0"/>
        <v>1598400</v>
      </c>
      <c r="H61" s="11"/>
      <c r="I61" s="69" t="s">
        <v>158</v>
      </c>
      <c r="J61" s="16"/>
    </row>
    <row r="62" spans="1:10" ht="34.5" customHeight="1">
      <c r="A62" s="68" t="s">
        <v>99</v>
      </c>
      <c r="B62" s="17">
        <v>2192575</v>
      </c>
      <c r="C62" s="19" t="s">
        <v>90</v>
      </c>
      <c r="D62" s="37">
        <v>43167</v>
      </c>
      <c r="E62" s="13" t="s">
        <v>144</v>
      </c>
      <c r="F62" s="13">
        <v>0.45</v>
      </c>
      <c r="G62" s="47">
        <f t="shared" si="0"/>
        <v>986658.75</v>
      </c>
      <c r="H62" s="6"/>
      <c r="I62" s="69" t="s">
        <v>158</v>
      </c>
      <c r="J62" s="16"/>
    </row>
    <row r="63" spans="1:10" ht="36" customHeight="1">
      <c r="A63" s="68" t="s">
        <v>143</v>
      </c>
      <c r="B63" s="17">
        <v>2897840</v>
      </c>
      <c r="C63" s="19" t="s">
        <v>56</v>
      </c>
      <c r="D63" s="37">
        <v>43178</v>
      </c>
      <c r="E63" s="13" t="s">
        <v>144</v>
      </c>
      <c r="F63" s="13"/>
      <c r="G63" s="47"/>
      <c r="H63" s="6"/>
      <c r="I63" s="69" t="s">
        <v>158</v>
      </c>
      <c r="J63" s="16"/>
    </row>
    <row r="64" spans="1:10" ht="30.75" customHeight="1">
      <c r="A64" s="68" t="s">
        <v>100</v>
      </c>
      <c r="B64" s="19">
        <v>2602800</v>
      </c>
      <c r="C64" s="19" t="s">
        <v>34</v>
      </c>
      <c r="D64" s="36">
        <v>43179</v>
      </c>
      <c r="E64" s="13" t="s">
        <v>144</v>
      </c>
      <c r="F64" s="13">
        <v>0.86</v>
      </c>
      <c r="G64" s="47">
        <f t="shared" si="0"/>
        <v>2238408</v>
      </c>
      <c r="H64" s="11"/>
      <c r="I64" s="69" t="s">
        <v>158</v>
      </c>
      <c r="J64" s="16"/>
    </row>
    <row r="65" spans="1:10" ht="39" customHeight="1">
      <c r="A65" s="68" t="s">
        <v>33</v>
      </c>
      <c r="B65" s="17">
        <v>685708.41</v>
      </c>
      <c r="C65" s="19" t="s">
        <v>91</v>
      </c>
      <c r="D65" s="36">
        <v>43149</v>
      </c>
      <c r="E65" s="36">
        <v>43161</v>
      </c>
      <c r="F65" s="13">
        <v>1</v>
      </c>
      <c r="G65" s="47">
        <f t="shared" si="0"/>
        <v>685708.41</v>
      </c>
      <c r="H65" s="11"/>
      <c r="I65" s="69" t="s">
        <v>158</v>
      </c>
      <c r="J65" s="16"/>
    </row>
    <row r="66" spans="1:10" ht="33.75" customHeight="1">
      <c r="A66" s="68" t="s">
        <v>145</v>
      </c>
      <c r="B66" s="17">
        <v>1920890</v>
      </c>
      <c r="C66" s="19" t="s">
        <v>101</v>
      </c>
      <c r="D66" s="36">
        <v>43152</v>
      </c>
      <c r="E66" s="36">
        <v>43148</v>
      </c>
      <c r="F66" s="13">
        <v>1</v>
      </c>
      <c r="G66" s="47">
        <f t="shared" si="0"/>
        <v>1920890</v>
      </c>
      <c r="H66" s="11"/>
      <c r="I66" s="69" t="s">
        <v>158</v>
      </c>
      <c r="J66" s="16"/>
    </row>
    <row r="67" spans="1:10" ht="39.75" customHeight="1">
      <c r="A67" s="68" t="s">
        <v>102</v>
      </c>
      <c r="B67" s="17">
        <v>2073074</v>
      </c>
      <c r="C67" s="19" t="s">
        <v>103</v>
      </c>
      <c r="D67" s="36">
        <v>43178</v>
      </c>
      <c r="E67" s="36">
        <v>43194</v>
      </c>
      <c r="F67" s="13">
        <v>1</v>
      </c>
      <c r="G67" s="47">
        <f t="shared" si="0"/>
        <v>2073074</v>
      </c>
      <c r="H67" s="11"/>
      <c r="I67" s="69" t="s">
        <v>158</v>
      </c>
      <c r="J67" s="16"/>
    </row>
    <row r="68" spans="1:10" ht="53.25" customHeight="1">
      <c r="A68" s="68" t="s">
        <v>104</v>
      </c>
      <c r="B68" s="17">
        <v>1898950</v>
      </c>
      <c r="C68" s="19" t="s">
        <v>105</v>
      </c>
      <c r="D68" s="36">
        <v>43159</v>
      </c>
      <c r="E68" s="36">
        <v>43161</v>
      </c>
      <c r="F68" s="13">
        <v>1</v>
      </c>
      <c r="G68" s="47">
        <f t="shared" si="0"/>
        <v>1898950</v>
      </c>
      <c r="H68" s="11"/>
      <c r="I68" s="69" t="s">
        <v>158</v>
      </c>
      <c r="J68" s="16"/>
    </row>
    <row r="69" spans="1:10" ht="31.5" customHeight="1">
      <c r="A69" s="68" t="s">
        <v>138</v>
      </c>
      <c r="B69" s="20">
        <v>1445335</v>
      </c>
      <c r="C69" s="31" t="s">
        <v>97</v>
      </c>
      <c r="D69" s="90" t="s">
        <v>157</v>
      </c>
      <c r="E69" s="91"/>
      <c r="F69" s="13"/>
      <c r="G69" s="56"/>
      <c r="H69" s="11"/>
      <c r="I69" s="69" t="s">
        <v>158</v>
      </c>
      <c r="J69" s="16"/>
    </row>
    <row r="70" spans="1:10" ht="42.75" customHeight="1">
      <c r="A70" s="68" t="s">
        <v>107</v>
      </c>
      <c r="B70" s="20">
        <v>2600275</v>
      </c>
      <c r="C70" s="31" t="s">
        <v>106</v>
      </c>
      <c r="D70" s="36">
        <v>43173</v>
      </c>
      <c r="E70" s="36">
        <v>43178</v>
      </c>
      <c r="F70" s="13">
        <v>1</v>
      </c>
      <c r="G70" s="47">
        <f t="shared" si="0"/>
        <v>2600275</v>
      </c>
      <c r="H70" s="11"/>
      <c r="I70" s="69" t="s">
        <v>158</v>
      </c>
      <c r="J70" s="16"/>
    </row>
    <row r="71" spans="1:10" ht="33" customHeight="1">
      <c r="A71" s="68" t="s">
        <v>109</v>
      </c>
      <c r="B71" s="20">
        <v>3769130</v>
      </c>
      <c r="C71" s="31" t="s">
        <v>108</v>
      </c>
      <c r="D71" s="36">
        <v>43178</v>
      </c>
      <c r="E71" s="13" t="s">
        <v>144</v>
      </c>
      <c r="F71" s="13">
        <v>0.1</v>
      </c>
      <c r="G71" s="47">
        <f t="shared" si="0"/>
        <v>376913</v>
      </c>
      <c r="H71" s="11"/>
      <c r="I71" s="69" t="s">
        <v>158</v>
      </c>
      <c r="J71" s="16"/>
    </row>
    <row r="72" spans="1:10" ht="35.25" customHeight="1">
      <c r="A72" s="68" t="s">
        <v>110</v>
      </c>
      <c r="B72" s="17">
        <v>4812365</v>
      </c>
      <c r="C72" s="19" t="s">
        <v>48</v>
      </c>
      <c r="D72" s="36">
        <v>43178</v>
      </c>
      <c r="E72" s="13" t="s">
        <v>144</v>
      </c>
      <c r="F72" s="13">
        <v>0.35</v>
      </c>
      <c r="G72" s="47">
        <f t="shared" si="0"/>
        <v>1684327.75</v>
      </c>
      <c r="H72" s="11"/>
      <c r="I72" s="69" t="s">
        <v>158</v>
      </c>
      <c r="J72" s="16"/>
    </row>
    <row r="73" spans="1:10" ht="30">
      <c r="A73" s="68" t="s">
        <v>146</v>
      </c>
      <c r="B73" s="17">
        <v>4901369.54</v>
      </c>
      <c r="C73" s="19" t="s">
        <v>48</v>
      </c>
      <c r="D73" s="36">
        <v>43178</v>
      </c>
      <c r="E73" s="13" t="s">
        <v>144</v>
      </c>
      <c r="F73" s="14">
        <v>0.4</v>
      </c>
      <c r="G73" s="59">
        <v>1960547.82</v>
      </c>
      <c r="H73" s="11"/>
      <c r="I73" s="69" t="s">
        <v>158</v>
      </c>
      <c r="J73" s="16"/>
    </row>
    <row r="74" spans="1:10" ht="30">
      <c r="A74" s="68" t="s">
        <v>147</v>
      </c>
      <c r="B74" s="17">
        <v>195900</v>
      </c>
      <c r="C74" s="19" t="s">
        <v>111</v>
      </c>
      <c r="D74" s="90" t="s">
        <v>157</v>
      </c>
      <c r="E74" s="91"/>
      <c r="F74" s="13"/>
      <c r="G74" s="56"/>
      <c r="H74" s="11"/>
      <c r="I74" s="69" t="s">
        <v>158</v>
      </c>
      <c r="J74" s="16"/>
    </row>
    <row r="75" spans="1:10" ht="35.25" customHeight="1">
      <c r="A75" s="68" t="s">
        <v>112</v>
      </c>
      <c r="B75" s="17">
        <v>314800</v>
      </c>
      <c r="C75" s="19" t="s">
        <v>60</v>
      </c>
      <c r="D75" s="90" t="s">
        <v>157</v>
      </c>
      <c r="E75" s="91"/>
      <c r="F75" s="13"/>
      <c r="G75" s="56"/>
      <c r="H75" s="11"/>
      <c r="I75" s="69" t="s">
        <v>158</v>
      </c>
      <c r="J75" s="16"/>
    </row>
    <row r="76" spans="1:10" ht="30">
      <c r="A76" s="68" t="s">
        <v>113</v>
      </c>
      <c r="B76" s="17">
        <v>2497200</v>
      </c>
      <c r="C76" s="19" t="s">
        <v>114</v>
      </c>
      <c r="D76" s="36">
        <v>43131</v>
      </c>
      <c r="E76" s="36">
        <v>43150</v>
      </c>
      <c r="F76" s="13">
        <v>1</v>
      </c>
      <c r="G76" s="48">
        <v>2497200</v>
      </c>
      <c r="H76" s="11"/>
      <c r="I76" s="69" t="s">
        <v>158</v>
      </c>
      <c r="J76" s="16"/>
    </row>
    <row r="77" spans="1:10" ht="30">
      <c r="A77" s="68" t="s">
        <v>148</v>
      </c>
      <c r="B77" s="17">
        <v>1826890</v>
      </c>
      <c r="C77" s="19" t="s">
        <v>56</v>
      </c>
      <c r="D77" s="36">
        <v>43157</v>
      </c>
      <c r="E77" s="36">
        <v>43165</v>
      </c>
      <c r="F77" s="13">
        <v>1</v>
      </c>
      <c r="G77" s="48">
        <v>1826890</v>
      </c>
      <c r="H77" s="11"/>
      <c r="I77" s="69" t="s">
        <v>158</v>
      </c>
      <c r="J77" s="16"/>
    </row>
    <row r="78" spans="1:10" ht="30">
      <c r="A78" s="68" t="s">
        <v>149</v>
      </c>
      <c r="B78" s="17">
        <v>2497200</v>
      </c>
      <c r="C78" s="19" t="s">
        <v>60</v>
      </c>
      <c r="D78" s="37">
        <v>43140</v>
      </c>
      <c r="E78" s="37">
        <v>43152</v>
      </c>
      <c r="F78" s="13">
        <v>1</v>
      </c>
      <c r="G78" s="48">
        <v>2497200</v>
      </c>
      <c r="H78" s="6"/>
      <c r="I78" s="69" t="s">
        <v>158</v>
      </c>
      <c r="J78" s="16"/>
    </row>
    <row r="79" spans="1:10" ht="30">
      <c r="A79" s="68" t="s">
        <v>115</v>
      </c>
      <c r="B79" s="17">
        <v>215081.49</v>
      </c>
      <c r="C79" s="19" t="s">
        <v>34</v>
      </c>
      <c r="D79" s="37">
        <v>43171</v>
      </c>
      <c r="E79" s="37">
        <v>43178</v>
      </c>
      <c r="F79" s="13">
        <v>1</v>
      </c>
      <c r="G79" s="48">
        <v>215081.49</v>
      </c>
      <c r="H79" s="6"/>
      <c r="I79" s="69" t="s">
        <v>158</v>
      </c>
      <c r="J79" s="16"/>
    </row>
    <row r="80" spans="1:10" ht="30">
      <c r="A80" s="68" t="s">
        <v>117</v>
      </c>
      <c r="B80" s="17">
        <v>1319076</v>
      </c>
      <c r="C80" s="19" t="s">
        <v>116</v>
      </c>
      <c r="D80" s="36">
        <v>43178</v>
      </c>
      <c r="E80" s="36"/>
      <c r="F80" s="33">
        <v>0.56200000000000006</v>
      </c>
      <c r="G80" s="56">
        <f>B80*F80</f>
        <v>741320.71200000006</v>
      </c>
      <c r="H80" s="11"/>
      <c r="I80" s="69" t="s">
        <v>158</v>
      </c>
      <c r="J80" s="16"/>
    </row>
    <row r="81" spans="1:10" ht="30">
      <c r="A81" s="68" t="s">
        <v>150</v>
      </c>
      <c r="B81" s="20">
        <v>2891534</v>
      </c>
      <c r="C81" s="19" t="s">
        <v>118</v>
      </c>
      <c r="D81" s="90" t="s">
        <v>157</v>
      </c>
      <c r="E81" s="91"/>
      <c r="F81" s="13"/>
      <c r="G81" s="56"/>
      <c r="H81" s="11"/>
      <c r="I81" s="69" t="s">
        <v>158</v>
      </c>
      <c r="J81" s="16"/>
    </row>
    <row r="82" spans="1:10" ht="30">
      <c r="A82" s="68" t="s">
        <v>151</v>
      </c>
      <c r="B82" s="20">
        <v>6889938</v>
      </c>
      <c r="C82" s="19" t="s">
        <v>119</v>
      </c>
      <c r="D82" s="36">
        <v>43197</v>
      </c>
      <c r="E82" s="36"/>
      <c r="F82" s="13">
        <v>0.06</v>
      </c>
      <c r="G82" s="56">
        <f>B82*F82</f>
        <v>413396.27999999997</v>
      </c>
      <c r="H82" s="11"/>
      <c r="I82" s="69" t="s">
        <v>158</v>
      </c>
      <c r="J82" s="16"/>
    </row>
    <row r="83" spans="1:10" ht="37.5" customHeight="1">
      <c r="A83" s="68" t="s">
        <v>152</v>
      </c>
      <c r="B83" s="20">
        <v>3766246</v>
      </c>
      <c r="C83" s="19" t="s">
        <v>105</v>
      </c>
      <c r="D83" s="36">
        <v>43182</v>
      </c>
      <c r="E83" s="36"/>
      <c r="F83" s="13">
        <v>1</v>
      </c>
      <c r="G83" s="60">
        <v>3766246</v>
      </c>
      <c r="H83" s="11"/>
      <c r="I83" s="69" t="s">
        <v>158</v>
      </c>
      <c r="J83" s="16"/>
    </row>
    <row r="84" spans="1:10" ht="36.75" customHeight="1">
      <c r="A84" s="68" t="s">
        <v>120</v>
      </c>
      <c r="B84" s="20">
        <v>3079400</v>
      </c>
      <c r="C84" s="19" t="s">
        <v>91</v>
      </c>
      <c r="D84" s="36">
        <v>43172</v>
      </c>
      <c r="E84" s="36">
        <v>43181</v>
      </c>
      <c r="F84" s="13">
        <v>1</v>
      </c>
      <c r="G84" s="60">
        <v>3079400</v>
      </c>
      <c r="H84" s="11"/>
      <c r="I84" s="69" t="s">
        <v>158</v>
      </c>
      <c r="J84" s="16"/>
    </row>
    <row r="85" spans="1:10" ht="60">
      <c r="A85" s="68" t="s">
        <v>122</v>
      </c>
      <c r="B85" s="20">
        <v>2014000</v>
      </c>
      <c r="C85" s="19" t="s">
        <v>121</v>
      </c>
      <c r="D85" s="36">
        <v>43150</v>
      </c>
      <c r="E85" s="36">
        <v>43157</v>
      </c>
      <c r="F85" s="13">
        <v>1</v>
      </c>
      <c r="G85" s="60">
        <v>2014000</v>
      </c>
      <c r="H85" s="11"/>
      <c r="I85" s="69" t="s">
        <v>158</v>
      </c>
      <c r="J85" s="16"/>
    </row>
    <row r="86" spans="1:10" ht="30">
      <c r="A86" s="68" t="s">
        <v>124</v>
      </c>
      <c r="B86" s="20">
        <v>3425300</v>
      </c>
      <c r="C86" s="19" t="s">
        <v>123</v>
      </c>
      <c r="D86" s="36">
        <v>43199</v>
      </c>
      <c r="E86" s="13" t="s">
        <v>144</v>
      </c>
      <c r="F86" s="13">
        <v>0.15</v>
      </c>
      <c r="G86" s="56">
        <f t="shared" ref="G86:G90" si="1">B86*F86</f>
        <v>513795</v>
      </c>
      <c r="H86" s="11"/>
      <c r="I86" s="69" t="s">
        <v>158</v>
      </c>
      <c r="J86" s="16"/>
    </row>
    <row r="87" spans="1:10" ht="30">
      <c r="A87" s="68" t="s">
        <v>125</v>
      </c>
      <c r="B87" s="20">
        <v>896451</v>
      </c>
      <c r="C87" s="19" t="s">
        <v>34</v>
      </c>
      <c r="D87" s="36">
        <v>43124</v>
      </c>
      <c r="E87" s="13" t="s">
        <v>144</v>
      </c>
      <c r="F87" s="13">
        <v>0.68</v>
      </c>
      <c r="G87" s="56">
        <f t="shared" si="1"/>
        <v>609586.68000000005</v>
      </c>
      <c r="H87" s="11"/>
      <c r="I87" s="69" t="s">
        <v>158</v>
      </c>
      <c r="J87" s="16"/>
    </row>
    <row r="88" spans="1:10" ht="42.75">
      <c r="A88" s="75" t="s">
        <v>126</v>
      </c>
      <c r="B88" s="21">
        <v>1564609</v>
      </c>
      <c r="C88" s="32" t="s">
        <v>127</v>
      </c>
      <c r="D88" s="36">
        <v>43192</v>
      </c>
      <c r="E88" s="13" t="s">
        <v>144</v>
      </c>
      <c r="F88" s="13">
        <v>0.39</v>
      </c>
      <c r="G88" s="56">
        <f t="shared" si="1"/>
        <v>610197.51</v>
      </c>
      <c r="H88" s="11"/>
      <c r="I88" s="69" t="s">
        <v>158</v>
      </c>
      <c r="J88" s="16"/>
    </row>
    <row r="89" spans="1:10" ht="28.5">
      <c r="A89" s="75" t="s">
        <v>153</v>
      </c>
      <c r="B89" s="21">
        <v>2668917</v>
      </c>
      <c r="C89" s="32" t="s">
        <v>128</v>
      </c>
      <c r="D89" s="36">
        <v>43200</v>
      </c>
      <c r="E89" s="13" t="s">
        <v>144</v>
      </c>
      <c r="F89" s="33">
        <v>0.17249999999999999</v>
      </c>
      <c r="G89" s="56">
        <f t="shared" si="1"/>
        <v>460388.18249999994</v>
      </c>
      <c r="H89" s="11"/>
      <c r="I89" s="69" t="s">
        <v>158</v>
      </c>
      <c r="J89" s="16"/>
    </row>
    <row r="90" spans="1:10" ht="42.75">
      <c r="A90" s="75" t="s">
        <v>129</v>
      </c>
      <c r="B90" s="21">
        <v>2458718</v>
      </c>
      <c r="C90" s="32" t="s">
        <v>154</v>
      </c>
      <c r="D90" s="36">
        <v>43202</v>
      </c>
      <c r="E90" s="13" t="s">
        <v>144</v>
      </c>
      <c r="F90" s="33">
        <v>0.1143</v>
      </c>
      <c r="G90" s="56">
        <f t="shared" si="1"/>
        <v>281031.46740000002</v>
      </c>
      <c r="H90" s="11"/>
      <c r="I90" s="69" t="s">
        <v>158</v>
      </c>
      <c r="J90" s="16"/>
    </row>
    <row r="91" spans="1:10" ht="57">
      <c r="A91" s="75" t="s">
        <v>130</v>
      </c>
      <c r="B91" s="21">
        <v>990491</v>
      </c>
      <c r="C91" s="32" t="s">
        <v>60</v>
      </c>
      <c r="D91" s="36" t="s">
        <v>141</v>
      </c>
      <c r="E91" s="36"/>
      <c r="F91" s="13"/>
      <c r="G91" s="56"/>
      <c r="H91" s="11"/>
      <c r="I91" s="69" t="s">
        <v>158</v>
      </c>
      <c r="J91" s="16"/>
    </row>
    <row r="92" spans="1:10" ht="28.5">
      <c r="A92" s="75" t="s">
        <v>137</v>
      </c>
      <c r="B92" s="21">
        <v>2014000</v>
      </c>
      <c r="C92" s="32" t="s">
        <v>123</v>
      </c>
      <c r="D92" s="36">
        <v>43160</v>
      </c>
      <c r="E92" s="36">
        <v>43166</v>
      </c>
      <c r="F92" s="13">
        <v>1</v>
      </c>
      <c r="G92" s="61">
        <v>2014000</v>
      </c>
      <c r="H92" s="11"/>
      <c r="I92" s="69" t="s">
        <v>158</v>
      </c>
      <c r="J92" s="16"/>
    </row>
    <row r="93" spans="1:10" ht="28.5">
      <c r="A93" s="76" t="s">
        <v>131</v>
      </c>
      <c r="B93" s="86">
        <v>2693100</v>
      </c>
      <c r="C93" s="87" t="s">
        <v>123</v>
      </c>
      <c r="D93" s="37">
        <v>43139</v>
      </c>
      <c r="E93" s="37">
        <v>43148</v>
      </c>
      <c r="F93" s="13">
        <v>1</v>
      </c>
      <c r="G93" s="88">
        <v>2693100</v>
      </c>
      <c r="H93" s="6"/>
      <c r="I93" s="69" t="s">
        <v>158</v>
      </c>
      <c r="J93" s="16"/>
    </row>
    <row r="94" spans="1:10" ht="45.75" customHeight="1">
      <c r="A94" s="76" t="s">
        <v>155</v>
      </c>
      <c r="B94" s="86">
        <v>1098400</v>
      </c>
      <c r="C94" s="87" t="s">
        <v>108</v>
      </c>
      <c r="D94" s="90" t="s">
        <v>157</v>
      </c>
      <c r="E94" s="91"/>
      <c r="F94" s="13"/>
      <c r="G94" s="56"/>
      <c r="H94" s="6"/>
      <c r="I94" s="69" t="s">
        <v>158</v>
      </c>
      <c r="J94" s="16"/>
    </row>
    <row r="95" spans="1:10" ht="57">
      <c r="A95" s="76" t="s">
        <v>135</v>
      </c>
      <c r="B95" s="86">
        <v>8728822</v>
      </c>
      <c r="C95" s="86" t="s">
        <v>136</v>
      </c>
      <c r="D95" s="37" t="s">
        <v>156</v>
      </c>
      <c r="E95" s="37"/>
      <c r="F95" s="13"/>
      <c r="G95" s="56"/>
      <c r="H95" s="6"/>
      <c r="I95" s="69" t="s">
        <v>158</v>
      </c>
      <c r="J95" s="16"/>
    </row>
    <row r="96" spans="1:10" ht="45.75" customHeight="1">
      <c r="A96" s="75" t="s">
        <v>132</v>
      </c>
      <c r="B96" s="21">
        <v>1260449</v>
      </c>
      <c r="C96" s="32" t="s">
        <v>134</v>
      </c>
      <c r="D96" s="90" t="s">
        <v>157</v>
      </c>
      <c r="E96" s="91"/>
      <c r="F96" s="13"/>
      <c r="G96" s="56"/>
      <c r="H96" s="11"/>
      <c r="I96" s="69" t="s">
        <v>158</v>
      </c>
      <c r="J96" s="16"/>
    </row>
    <row r="97" spans="1:10" ht="42.75">
      <c r="A97" s="75" t="s">
        <v>133</v>
      </c>
      <c r="B97" s="21">
        <v>2532869</v>
      </c>
      <c r="C97" s="32" t="s">
        <v>103</v>
      </c>
      <c r="D97" s="36">
        <v>43202</v>
      </c>
      <c r="E97" s="13" t="s">
        <v>144</v>
      </c>
      <c r="F97" s="13">
        <v>0.1</v>
      </c>
      <c r="G97" s="56">
        <f>B97*F97</f>
        <v>253286.90000000002</v>
      </c>
      <c r="H97" s="11"/>
      <c r="I97" s="69" t="s">
        <v>158</v>
      </c>
      <c r="J97" s="16"/>
    </row>
    <row r="98" spans="1:10" ht="16.5">
      <c r="A98" s="76"/>
      <c r="B98" s="24"/>
      <c r="C98" s="23"/>
      <c r="D98" s="36"/>
      <c r="E98" s="36"/>
      <c r="F98" s="13"/>
      <c r="G98" s="56"/>
      <c r="H98" s="11"/>
      <c r="I98" s="69"/>
      <c r="J98" s="16"/>
    </row>
    <row r="99" spans="1:10">
      <c r="A99" s="66" t="s">
        <v>15</v>
      </c>
      <c r="B99" s="8"/>
      <c r="C99" s="4"/>
      <c r="D99" s="37"/>
      <c r="E99" s="37"/>
      <c r="F99" s="7"/>
      <c r="G99" s="62"/>
      <c r="H99" s="6"/>
      <c r="I99" s="77"/>
    </row>
    <row r="100" spans="1:10" ht="16.5" thickBot="1">
      <c r="A100" s="78"/>
      <c r="B100" s="79"/>
      <c r="C100" s="80"/>
      <c r="D100" s="81"/>
      <c r="E100" s="81"/>
      <c r="F100" s="82"/>
      <c r="G100" s="83"/>
      <c r="H100" s="84"/>
      <c r="I100" s="85"/>
    </row>
    <row r="101" spans="1:10">
      <c r="A101" s="63" t="s">
        <v>159</v>
      </c>
    </row>
    <row r="102" spans="1:10">
      <c r="A102" s="63"/>
    </row>
    <row r="103" spans="1:10">
      <c r="A103" s="63"/>
    </row>
    <row r="107" spans="1:10" ht="18.75">
      <c r="A107" s="64" t="s">
        <v>160</v>
      </c>
      <c r="F107" s="109" t="s">
        <v>162</v>
      </c>
      <c r="G107" s="109"/>
    </row>
    <row r="108" spans="1:10" ht="18.75">
      <c r="A108" s="65" t="s">
        <v>161</v>
      </c>
      <c r="F108" s="110" t="s">
        <v>163</v>
      </c>
      <c r="G108" s="110"/>
    </row>
  </sheetData>
  <sheetProtection password="CCC5" sheet="1" objects="1" scenarios="1"/>
  <mergeCells count="31">
    <mergeCell ref="D96:E96"/>
    <mergeCell ref="F107:G107"/>
    <mergeCell ref="F108:G108"/>
    <mergeCell ref="D74:E74"/>
    <mergeCell ref="D75:E75"/>
    <mergeCell ref="D81:E81"/>
    <mergeCell ref="D94:E94"/>
    <mergeCell ref="D51:E51"/>
    <mergeCell ref="D52:E52"/>
    <mergeCell ref="D54:E54"/>
    <mergeCell ref="D60:E60"/>
    <mergeCell ref="D69:E69"/>
    <mergeCell ref="D41:E41"/>
    <mergeCell ref="D42:E42"/>
    <mergeCell ref="D43:E43"/>
    <mergeCell ref="D49:E49"/>
    <mergeCell ref="D50:E50"/>
    <mergeCell ref="D24:E24"/>
    <mergeCell ref="D37:E37"/>
    <mergeCell ref="D39:E39"/>
    <mergeCell ref="D40:E40"/>
    <mergeCell ref="A3:I3"/>
    <mergeCell ref="A4:I4"/>
    <mergeCell ref="A8:A9"/>
    <mergeCell ref="B8:B9"/>
    <mergeCell ref="D8:D9"/>
    <mergeCell ref="E8:E9"/>
    <mergeCell ref="F8:G8"/>
    <mergeCell ref="H8:H9"/>
    <mergeCell ref="I8:I9"/>
    <mergeCell ref="C8:C9"/>
  </mergeCells>
  <printOptions horizontalCentered="1" verticalCentered="1"/>
  <pageMargins left="0.7" right="0.7" top="0.25" bottom="0.47" header="0.2" footer="0.26"/>
  <pageSetup paperSize="136" scale="90" orientation="landscape" horizontalDpi="300" verticalDpi="300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1"/>
  <sheetViews>
    <sheetView topLeftCell="A46" workbookViewId="0">
      <selection activeCell="B64" sqref="B64"/>
    </sheetView>
  </sheetViews>
  <sheetFormatPr defaultRowHeight="15.75"/>
  <cols>
    <col min="1" max="1" width="44.42578125" style="113" customWidth="1"/>
    <col min="2" max="2" width="20.5703125" style="111" customWidth="1"/>
    <col min="3" max="3" width="21.28515625" style="111" customWidth="1"/>
    <col min="4" max="5" width="11.7109375" style="111" customWidth="1"/>
    <col min="6" max="6" width="14.42578125" style="111" customWidth="1"/>
    <col min="7" max="7" width="21.42578125" style="111" customWidth="1"/>
    <col min="8" max="8" width="28.7109375" style="112" customWidth="1"/>
    <col min="9" max="16384" width="9.140625" style="112"/>
  </cols>
  <sheetData>
    <row r="1" spans="1:7">
      <c r="A1" s="111" t="s">
        <v>164</v>
      </c>
    </row>
    <row r="2" spans="1:7">
      <c r="A2" s="113" t="s">
        <v>165</v>
      </c>
    </row>
    <row r="4" spans="1:7" ht="18.75">
      <c r="A4" s="114" t="s">
        <v>166</v>
      </c>
      <c r="B4" s="114"/>
      <c r="C4" s="114"/>
      <c r="D4" s="114"/>
      <c r="E4" s="114"/>
      <c r="F4" s="114"/>
      <c r="G4" s="114"/>
    </row>
    <row r="5" spans="1:7" ht="18.75">
      <c r="A5" s="115" t="s">
        <v>167</v>
      </c>
      <c r="B5" s="115"/>
      <c r="C5" s="115"/>
      <c r="D5" s="115"/>
      <c r="E5" s="115"/>
      <c r="F5" s="115"/>
      <c r="G5" s="115"/>
    </row>
    <row r="6" spans="1:7" ht="18.75">
      <c r="A6" s="115" t="s">
        <v>168</v>
      </c>
      <c r="B6" s="115"/>
      <c r="C6" s="115"/>
      <c r="D6" s="115"/>
      <c r="E6" s="115"/>
      <c r="F6" s="115"/>
      <c r="G6" s="115"/>
    </row>
    <row r="7" spans="1:7" ht="18.75">
      <c r="A7" s="115"/>
      <c r="B7" s="115"/>
      <c r="C7" s="115"/>
      <c r="D7" s="115"/>
      <c r="E7" s="115"/>
      <c r="F7" s="115"/>
      <c r="G7" s="115"/>
    </row>
    <row r="8" spans="1:7" s="120" customFormat="1">
      <c r="A8" s="116"/>
      <c r="B8" s="117" t="s">
        <v>169</v>
      </c>
      <c r="C8" s="118"/>
      <c r="D8" s="119"/>
      <c r="E8" s="116"/>
      <c r="F8" s="116"/>
      <c r="G8" s="116"/>
    </row>
    <row r="9" spans="1:7" s="120" customFormat="1" ht="47.25">
      <c r="A9" s="121" t="s">
        <v>170</v>
      </c>
      <c r="B9" s="122" t="s">
        <v>171</v>
      </c>
      <c r="C9" s="122" t="s">
        <v>172</v>
      </c>
      <c r="D9" s="123" t="s">
        <v>173</v>
      </c>
      <c r="E9" s="116" t="s">
        <v>174</v>
      </c>
      <c r="F9" s="116" t="s">
        <v>175</v>
      </c>
      <c r="G9" s="116" t="s">
        <v>176</v>
      </c>
    </row>
    <row r="10" spans="1:7" s="120" customFormat="1">
      <c r="A10" s="121"/>
      <c r="B10" s="116" t="s">
        <v>177</v>
      </c>
      <c r="C10" s="124">
        <v>0.7</v>
      </c>
      <c r="D10" s="116"/>
      <c r="E10" s="116"/>
      <c r="F10" s="116"/>
      <c r="G10" s="116"/>
    </row>
    <row r="11" spans="1:7" s="120" customFormat="1">
      <c r="A11" s="116"/>
      <c r="B11" s="124">
        <v>0.3</v>
      </c>
      <c r="C11" s="116"/>
      <c r="D11" s="116"/>
      <c r="E11" s="116"/>
      <c r="F11" s="116"/>
      <c r="G11" s="116"/>
    </row>
    <row r="12" spans="1:7" ht="18.75">
      <c r="A12" s="125" t="s">
        <v>178</v>
      </c>
      <c r="B12" s="126"/>
      <c r="C12" s="126"/>
      <c r="D12" s="126"/>
      <c r="E12" s="126"/>
      <c r="F12" s="126"/>
      <c r="G12" s="126"/>
    </row>
    <row r="13" spans="1:7" ht="18.75">
      <c r="A13" s="127" t="s">
        <v>179</v>
      </c>
      <c r="B13" s="128">
        <v>57827134.299999997</v>
      </c>
      <c r="C13" s="128">
        <v>134929980.06</v>
      </c>
      <c r="D13" s="128"/>
      <c r="E13" s="128"/>
      <c r="F13" s="128"/>
      <c r="G13" s="128">
        <f>SUM(B13:F13)</f>
        <v>192757114.36000001</v>
      </c>
    </row>
    <row r="14" spans="1:7" ht="18.75">
      <c r="A14" s="127" t="s">
        <v>180</v>
      </c>
      <c r="B14" s="128"/>
      <c r="C14" s="128">
        <v>8319413.5</v>
      </c>
      <c r="D14" s="128"/>
      <c r="E14" s="128"/>
      <c r="F14" s="128"/>
      <c r="G14" s="128">
        <f>SUM(B14:F14)</f>
        <v>8319413.5</v>
      </c>
    </row>
    <row r="15" spans="1:7" ht="37.5">
      <c r="A15" s="127" t="s">
        <v>181</v>
      </c>
      <c r="B15" s="128"/>
      <c r="C15" s="129">
        <v>152629229.34999999</v>
      </c>
      <c r="D15" s="128"/>
      <c r="E15" s="128"/>
      <c r="F15" s="128"/>
      <c r="G15" s="128">
        <f>SUM(B15:F15)</f>
        <v>152629229.34999999</v>
      </c>
    </row>
    <row r="16" spans="1:7" ht="18.75">
      <c r="A16" s="127" t="s">
        <v>182</v>
      </c>
      <c r="B16" s="128"/>
      <c r="C16" s="128"/>
      <c r="D16" s="128"/>
      <c r="E16" s="128"/>
      <c r="F16" s="128"/>
      <c r="G16" s="128">
        <f t="shared" ref="G16:G17" si="0">SUM(B16:F16)</f>
        <v>0</v>
      </c>
    </row>
    <row r="17" spans="1:8" ht="20.25" hidden="1" customHeight="1">
      <c r="A17" s="130" t="s">
        <v>183</v>
      </c>
      <c r="B17" s="128"/>
      <c r="C17" s="128"/>
      <c r="D17" s="128"/>
      <c r="E17" s="128"/>
      <c r="F17" s="131"/>
      <c r="G17" s="128">
        <f t="shared" si="0"/>
        <v>0</v>
      </c>
    </row>
    <row r="18" spans="1:8" ht="24.75" customHeight="1">
      <c r="A18" s="125" t="s">
        <v>184</v>
      </c>
      <c r="B18" s="126">
        <f t="shared" ref="B18:G18" si="1">SUM(B13:B17)</f>
        <v>57827134.299999997</v>
      </c>
      <c r="C18" s="126">
        <f t="shared" si="1"/>
        <v>295878622.90999997</v>
      </c>
      <c r="D18" s="126">
        <f t="shared" si="1"/>
        <v>0</v>
      </c>
      <c r="E18" s="126">
        <f t="shared" si="1"/>
        <v>0</v>
      </c>
      <c r="F18" s="126">
        <f t="shared" si="1"/>
        <v>0</v>
      </c>
      <c r="G18" s="126">
        <f t="shared" si="1"/>
        <v>353705757.21000004</v>
      </c>
    </row>
    <row r="19" spans="1:8" ht="12" customHeight="1">
      <c r="A19" s="127"/>
      <c r="B19" s="128"/>
      <c r="C19" s="128"/>
      <c r="D19" s="128"/>
      <c r="E19" s="128"/>
      <c r="F19" s="128"/>
      <c r="G19" s="128"/>
    </row>
    <row r="20" spans="1:8" ht="18.75">
      <c r="A20" s="125" t="s">
        <v>185</v>
      </c>
      <c r="B20" s="126"/>
      <c r="C20" s="126"/>
      <c r="D20" s="126"/>
      <c r="E20" s="126"/>
      <c r="F20" s="126"/>
      <c r="G20" s="126"/>
    </row>
    <row r="21" spans="1:8" s="111" customFormat="1" ht="18.75" customHeight="1">
      <c r="A21" s="127" t="s">
        <v>186</v>
      </c>
      <c r="B21" s="129"/>
      <c r="C21" s="129"/>
      <c r="D21" s="128"/>
      <c r="E21" s="128"/>
      <c r="F21" s="128"/>
      <c r="G21" s="128">
        <f>SUM(B21:F21)</f>
        <v>0</v>
      </c>
    </row>
    <row r="22" spans="1:8" s="111" customFormat="1" ht="18.75">
      <c r="A22" s="127" t="s">
        <v>187</v>
      </c>
      <c r="B22" s="129"/>
      <c r="C22" s="129"/>
      <c r="D22" s="128"/>
      <c r="E22" s="128"/>
      <c r="F22" s="128"/>
      <c r="G22" s="128">
        <f t="shared" ref="G22:G54" si="2">SUM(B22:F22)</f>
        <v>0</v>
      </c>
    </row>
    <row r="23" spans="1:8" s="111" customFormat="1" ht="21.75" customHeight="1">
      <c r="A23" s="127" t="s">
        <v>188</v>
      </c>
      <c r="B23" s="128"/>
      <c r="C23" s="128"/>
      <c r="D23" s="128"/>
      <c r="E23" s="128"/>
      <c r="F23" s="128"/>
      <c r="G23" s="128">
        <f t="shared" si="2"/>
        <v>0</v>
      </c>
    </row>
    <row r="24" spans="1:8" s="111" customFormat="1" ht="21" customHeight="1">
      <c r="A24" s="127" t="s">
        <v>189</v>
      </c>
      <c r="B24" s="128"/>
      <c r="C24" s="128"/>
      <c r="D24" s="128"/>
      <c r="E24" s="128"/>
      <c r="F24" s="128"/>
      <c r="G24" s="128">
        <f t="shared" si="2"/>
        <v>0</v>
      </c>
    </row>
    <row r="25" spans="1:8" s="111" customFormat="1" ht="18.75">
      <c r="A25" s="127" t="s">
        <v>190</v>
      </c>
      <c r="B25" s="129"/>
      <c r="C25" s="129"/>
      <c r="D25" s="128"/>
      <c r="E25" s="128"/>
      <c r="F25" s="128"/>
      <c r="G25" s="128">
        <f t="shared" si="2"/>
        <v>0</v>
      </c>
    </row>
    <row r="26" spans="1:8" s="111" customFormat="1" ht="21" customHeight="1">
      <c r="A26" s="127" t="s">
        <v>191</v>
      </c>
      <c r="B26" s="129"/>
      <c r="C26" s="129">
        <v>2125000</v>
      </c>
      <c r="D26" s="128"/>
      <c r="E26" s="128"/>
      <c r="F26" s="128"/>
      <c r="G26" s="128">
        <f t="shared" si="2"/>
        <v>2125000</v>
      </c>
    </row>
    <row r="27" spans="1:8" s="111" customFormat="1" ht="58.5" customHeight="1">
      <c r="A27" s="127" t="s">
        <v>192</v>
      </c>
      <c r="B27" s="128"/>
      <c r="C27" s="128"/>
      <c r="D27" s="128"/>
      <c r="E27" s="128"/>
      <c r="F27" s="128"/>
      <c r="G27" s="128">
        <f t="shared" si="2"/>
        <v>0</v>
      </c>
    </row>
    <row r="28" spans="1:8" s="111" customFormat="1" ht="21" customHeight="1">
      <c r="A28" s="127" t="s">
        <v>193</v>
      </c>
      <c r="B28" s="129"/>
      <c r="C28" s="129"/>
      <c r="D28" s="128"/>
      <c r="E28" s="128"/>
      <c r="F28" s="128"/>
      <c r="G28" s="128">
        <f t="shared" si="2"/>
        <v>0</v>
      </c>
    </row>
    <row r="29" spans="1:8" s="111" customFormat="1" ht="20.25" customHeight="1">
      <c r="A29" s="127" t="s">
        <v>194</v>
      </c>
      <c r="B29" s="128"/>
      <c r="C29" s="128"/>
      <c r="D29" s="128"/>
      <c r="E29" s="128"/>
      <c r="F29" s="128"/>
      <c r="G29" s="128">
        <f t="shared" si="2"/>
        <v>0</v>
      </c>
      <c r="H29" s="132"/>
    </row>
    <row r="30" spans="1:8" s="111" customFormat="1" ht="18.75">
      <c r="A30" s="127" t="s">
        <v>195</v>
      </c>
      <c r="B30" s="129"/>
      <c r="C30" s="129"/>
      <c r="D30" s="128"/>
      <c r="E30" s="128"/>
      <c r="F30" s="128"/>
      <c r="G30" s="128">
        <f t="shared" si="2"/>
        <v>0</v>
      </c>
    </row>
    <row r="31" spans="1:8" s="111" customFormat="1" ht="38.25" customHeight="1">
      <c r="A31" s="127" t="s">
        <v>196</v>
      </c>
      <c r="B31" s="128"/>
      <c r="C31" s="128">
        <v>65165</v>
      </c>
      <c r="D31" s="128"/>
      <c r="E31" s="128"/>
      <c r="F31" s="128"/>
      <c r="G31" s="128">
        <f t="shared" si="2"/>
        <v>65165</v>
      </c>
    </row>
    <row r="32" spans="1:8" s="111" customFormat="1" ht="18.75">
      <c r="A32" s="127" t="s">
        <v>197</v>
      </c>
      <c r="B32" s="128"/>
      <c r="C32" s="128"/>
      <c r="D32" s="128"/>
      <c r="E32" s="128"/>
      <c r="F32" s="128"/>
      <c r="G32" s="128">
        <f t="shared" si="2"/>
        <v>0</v>
      </c>
    </row>
    <row r="33" spans="1:7" s="111" customFormat="1" ht="18.75">
      <c r="A33" s="127" t="s">
        <v>198</v>
      </c>
      <c r="B33" s="128"/>
      <c r="C33" s="128">
        <v>175196</v>
      </c>
      <c r="D33" s="128"/>
      <c r="E33" s="128"/>
      <c r="F33" s="128"/>
      <c r="G33" s="128">
        <f t="shared" si="2"/>
        <v>175196</v>
      </c>
    </row>
    <row r="34" spans="1:7" s="111" customFormat="1" ht="18.75">
      <c r="A34" s="127" t="s">
        <v>199</v>
      </c>
      <c r="B34" s="128"/>
      <c r="C34" s="128"/>
      <c r="D34" s="128"/>
      <c r="E34" s="128"/>
      <c r="F34" s="128"/>
      <c r="G34" s="128">
        <f t="shared" si="2"/>
        <v>0</v>
      </c>
    </row>
    <row r="35" spans="1:7" s="111" customFormat="1" ht="18.75">
      <c r="A35" s="127" t="s">
        <v>200</v>
      </c>
      <c r="B35" s="128"/>
      <c r="C35" s="128"/>
      <c r="D35" s="128"/>
      <c r="E35" s="128"/>
      <c r="F35" s="128"/>
      <c r="G35" s="128">
        <f t="shared" si="2"/>
        <v>0</v>
      </c>
    </row>
    <row r="36" spans="1:7" s="111" customFormat="1" ht="18.75">
      <c r="A36" s="127" t="s">
        <v>201</v>
      </c>
      <c r="B36" s="128"/>
      <c r="C36" s="128"/>
      <c r="D36" s="128"/>
      <c r="E36" s="128"/>
      <c r="F36" s="128"/>
      <c r="G36" s="128">
        <f t="shared" si="2"/>
        <v>0</v>
      </c>
    </row>
    <row r="37" spans="1:7" s="111" customFormat="1" ht="18.75">
      <c r="A37" s="127" t="s">
        <v>202</v>
      </c>
      <c r="B37" s="128"/>
      <c r="C37" s="128"/>
      <c r="D37" s="128"/>
      <c r="E37" s="128"/>
      <c r="F37" s="128"/>
      <c r="G37" s="128">
        <f t="shared" si="2"/>
        <v>0</v>
      </c>
    </row>
    <row r="38" spans="1:7" s="111" customFormat="1" ht="18.75">
      <c r="A38" s="127" t="s">
        <v>203</v>
      </c>
      <c r="B38" s="128"/>
      <c r="C38" s="128"/>
      <c r="D38" s="128"/>
      <c r="E38" s="128"/>
      <c r="F38" s="128"/>
      <c r="G38" s="128">
        <f t="shared" si="2"/>
        <v>0</v>
      </c>
    </row>
    <row r="39" spans="1:7" s="111" customFormat="1" ht="18.75">
      <c r="A39" s="127" t="s">
        <v>204</v>
      </c>
      <c r="B39" s="128"/>
      <c r="C39" s="128"/>
      <c r="D39" s="128"/>
      <c r="E39" s="128"/>
      <c r="F39" s="128"/>
      <c r="G39" s="128">
        <f t="shared" si="2"/>
        <v>0</v>
      </c>
    </row>
    <row r="40" spans="1:7" s="111" customFormat="1" ht="18.75">
      <c r="A40" s="127" t="s">
        <v>205</v>
      </c>
      <c r="B40" s="128"/>
      <c r="C40" s="128"/>
      <c r="D40" s="128"/>
      <c r="E40" s="128"/>
      <c r="F40" s="128"/>
      <c r="G40" s="128">
        <f t="shared" si="2"/>
        <v>0</v>
      </c>
    </row>
    <row r="41" spans="1:7" s="111" customFormat="1" ht="18.75">
      <c r="A41" s="127" t="s">
        <v>206</v>
      </c>
      <c r="B41" s="128"/>
      <c r="C41" s="128">
        <v>223855.41</v>
      </c>
      <c r="D41" s="128"/>
      <c r="E41" s="128"/>
      <c r="F41" s="128"/>
      <c r="G41" s="128">
        <f t="shared" si="2"/>
        <v>223855.41</v>
      </c>
    </row>
    <row r="42" spans="1:7" s="111" customFormat="1" ht="18.75">
      <c r="A42" s="127" t="s">
        <v>207</v>
      </c>
      <c r="B42" s="128"/>
      <c r="C42" s="128"/>
      <c r="D42" s="128"/>
      <c r="E42" s="128"/>
      <c r="F42" s="128"/>
      <c r="G42" s="128">
        <f t="shared" si="2"/>
        <v>0</v>
      </c>
    </row>
    <row r="43" spans="1:7" s="111" customFormat="1" ht="18.75">
      <c r="A43" s="127" t="s">
        <v>208</v>
      </c>
      <c r="B43" s="128"/>
      <c r="C43" s="128"/>
      <c r="D43" s="128"/>
      <c r="E43" s="128"/>
      <c r="F43" s="128"/>
      <c r="G43" s="128">
        <f t="shared" si="2"/>
        <v>0</v>
      </c>
    </row>
    <row r="44" spans="1:7" s="111" customFormat="1" ht="18.75">
      <c r="A44" s="127" t="s">
        <v>209</v>
      </c>
      <c r="B44" s="128"/>
      <c r="C44" s="128">
        <v>619650</v>
      </c>
      <c r="D44" s="128"/>
      <c r="E44" s="128"/>
      <c r="F44" s="128"/>
      <c r="G44" s="128">
        <f t="shared" si="2"/>
        <v>619650</v>
      </c>
    </row>
    <row r="45" spans="1:7" s="111" customFormat="1" ht="18.75">
      <c r="A45" s="127" t="s">
        <v>210</v>
      </c>
      <c r="B45" s="128"/>
      <c r="C45" s="128"/>
      <c r="D45" s="128"/>
      <c r="E45" s="128"/>
      <c r="F45" s="128"/>
      <c r="G45" s="128">
        <f t="shared" si="2"/>
        <v>0</v>
      </c>
    </row>
    <row r="46" spans="1:7" s="111" customFormat="1" ht="18.75">
      <c r="A46" s="127" t="s">
        <v>211</v>
      </c>
      <c r="B46" s="128"/>
      <c r="C46" s="128"/>
      <c r="D46" s="128"/>
      <c r="E46" s="128"/>
      <c r="F46" s="128"/>
      <c r="G46" s="128">
        <f t="shared" si="2"/>
        <v>0</v>
      </c>
    </row>
    <row r="47" spans="1:7" s="111" customFormat="1" ht="18.75">
      <c r="A47" s="127" t="s">
        <v>212</v>
      </c>
      <c r="B47" s="128"/>
      <c r="C47" s="128"/>
      <c r="D47" s="128"/>
      <c r="E47" s="128"/>
      <c r="F47" s="128"/>
      <c r="G47" s="128">
        <f t="shared" si="2"/>
        <v>0</v>
      </c>
    </row>
    <row r="48" spans="1:7" s="111" customFormat="1" ht="18.75">
      <c r="A48" s="127" t="s">
        <v>213</v>
      </c>
      <c r="B48" s="128"/>
      <c r="C48" s="128">
        <v>12676905</v>
      </c>
      <c r="D48" s="128"/>
      <c r="E48" s="128"/>
      <c r="F48" s="128"/>
      <c r="G48" s="128">
        <f t="shared" si="2"/>
        <v>12676905</v>
      </c>
    </row>
    <row r="49" spans="1:7" s="111" customFormat="1" ht="18.75">
      <c r="A49" s="127" t="s">
        <v>214</v>
      </c>
      <c r="B49" s="128"/>
      <c r="C49" s="128"/>
      <c r="D49" s="128"/>
      <c r="E49" s="128"/>
      <c r="F49" s="128"/>
      <c r="G49" s="128">
        <f t="shared" si="2"/>
        <v>0</v>
      </c>
    </row>
    <row r="50" spans="1:7" s="111" customFormat="1" ht="56.25">
      <c r="A50" s="127" t="s">
        <v>215</v>
      </c>
      <c r="B50" s="128"/>
      <c r="C50" s="131"/>
      <c r="D50" s="131"/>
      <c r="E50" s="131"/>
      <c r="F50" s="131"/>
      <c r="G50" s="128">
        <f t="shared" si="2"/>
        <v>0</v>
      </c>
    </row>
    <row r="51" spans="1:7" s="111" customFormat="1" ht="37.5">
      <c r="A51" s="127" t="s">
        <v>216</v>
      </c>
      <c r="B51" s="128"/>
      <c r="C51" s="131"/>
      <c r="D51" s="131"/>
      <c r="E51" s="131" t="s">
        <v>217</v>
      </c>
      <c r="F51" s="131"/>
      <c r="G51" s="128">
        <f t="shared" si="2"/>
        <v>0</v>
      </c>
    </row>
    <row r="52" spans="1:7" s="111" customFormat="1" ht="18.75">
      <c r="A52" s="127" t="s">
        <v>218</v>
      </c>
      <c r="B52" s="128"/>
      <c r="C52" s="131"/>
      <c r="D52" s="131"/>
      <c r="E52" s="131"/>
      <c r="F52" s="131"/>
      <c r="G52" s="128">
        <f t="shared" si="2"/>
        <v>0</v>
      </c>
    </row>
    <row r="53" spans="1:7" s="111" customFormat="1" ht="51.75">
      <c r="A53" s="133" t="s">
        <v>219</v>
      </c>
      <c r="B53" s="128"/>
      <c r="C53" s="128">
        <v>3963903.78</v>
      </c>
      <c r="D53" s="131"/>
      <c r="E53" s="131"/>
      <c r="F53" s="131"/>
      <c r="G53" s="128">
        <f t="shared" si="2"/>
        <v>3963903.78</v>
      </c>
    </row>
    <row r="54" spans="1:7" s="111" customFormat="1" ht="51.75">
      <c r="A54" s="133" t="s">
        <v>220</v>
      </c>
      <c r="B54" s="128"/>
      <c r="C54" s="128">
        <v>2286348.08</v>
      </c>
      <c r="D54" s="131"/>
      <c r="E54" s="131"/>
      <c r="F54" s="131"/>
      <c r="G54" s="128">
        <f t="shared" si="2"/>
        <v>2286348.08</v>
      </c>
    </row>
    <row r="55" spans="1:7" s="111" customFormat="1" ht="18.75">
      <c r="A55" s="125" t="s">
        <v>221</v>
      </c>
      <c r="B55" s="134">
        <f>SUM(B21:B49)</f>
        <v>0</v>
      </c>
      <c r="C55" s="134">
        <f>SUM(C21:C51)</f>
        <v>15885771.41</v>
      </c>
      <c r="D55" s="134">
        <f>SUM(D21:D49)</f>
        <v>0</v>
      </c>
      <c r="E55" s="134">
        <f>SUM(E21:E49)</f>
        <v>0</v>
      </c>
      <c r="F55" s="134">
        <f>SUM(F21:F52)</f>
        <v>0</v>
      </c>
      <c r="G55" s="126">
        <f>SUM(B55:F55)</f>
        <v>15885771.41</v>
      </c>
    </row>
    <row r="56" spans="1:7" s="111" customFormat="1" ht="19.5" thickBot="1">
      <c r="A56" s="135" t="s">
        <v>222</v>
      </c>
      <c r="B56" s="136">
        <f>B18-B55</f>
        <v>57827134.299999997</v>
      </c>
      <c r="C56" s="136">
        <f>C18-C55</f>
        <v>279992851.49999994</v>
      </c>
      <c r="D56" s="136">
        <f>D18-D55</f>
        <v>0</v>
      </c>
      <c r="E56" s="136">
        <f>E18-E55</f>
        <v>0</v>
      </c>
      <c r="F56" s="136">
        <f>F18-F55</f>
        <v>0</v>
      </c>
      <c r="G56" s="137">
        <f>SUM(B56:F56)</f>
        <v>337819985.79999995</v>
      </c>
    </row>
    <row r="57" spans="1:7" ht="19.5" thickTop="1">
      <c r="A57" s="138" t="s">
        <v>223</v>
      </c>
      <c r="B57" s="138"/>
      <c r="C57" s="138"/>
      <c r="D57" s="138"/>
    </row>
    <row r="58" spans="1:7" ht="18.75">
      <c r="A58" s="138" t="s">
        <v>224</v>
      </c>
      <c r="B58" s="138"/>
      <c r="C58" s="138"/>
      <c r="D58" s="138"/>
    </row>
    <row r="59" spans="1:7" ht="18.75">
      <c r="A59" s="138"/>
      <c r="B59" s="138"/>
      <c r="C59" s="139"/>
      <c r="D59" s="138"/>
    </row>
    <row r="60" spans="1:7" ht="18.75">
      <c r="A60" s="140"/>
      <c r="B60" s="138"/>
      <c r="C60" s="139"/>
      <c r="F60" s="141" t="s">
        <v>225</v>
      </c>
      <c r="G60" s="142"/>
    </row>
    <row r="61" spans="1:7" ht="18.75">
      <c r="A61" s="140"/>
      <c r="B61" s="138"/>
      <c r="C61" s="138"/>
      <c r="F61" s="143" t="s">
        <v>161</v>
      </c>
      <c r="G61" s="142"/>
    </row>
  </sheetData>
  <sheetProtection password="CCC5" sheet="1" objects="1" scenarios="1"/>
  <mergeCells count="6">
    <mergeCell ref="A4:G4"/>
    <mergeCell ref="A5:G5"/>
    <mergeCell ref="A6:G6"/>
    <mergeCell ref="A7:G7"/>
    <mergeCell ref="B8:C8"/>
    <mergeCell ref="A9:A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4"/>
  <sheetViews>
    <sheetView topLeftCell="A19" workbookViewId="0">
      <selection activeCell="U39" sqref="U39"/>
    </sheetView>
  </sheetViews>
  <sheetFormatPr defaultRowHeight="15.75"/>
  <cols>
    <col min="1" max="8" width="9.140625" style="1"/>
    <col min="9" max="9" width="19.28515625" style="1" customWidth="1"/>
    <col min="10" max="16384" width="9.140625" style="1"/>
  </cols>
  <sheetData>
    <row r="1" spans="1:11">
      <c r="A1" s="1" t="s">
        <v>226</v>
      </c>
    </row>
    <row r="2" spans="1:11">
      <c r="A2" s="1" t="s">
        <v>227</v>
      </c>
    </row>
    <row r="5" spans="1:11">
      <c r="A5" s="92" t="s">
        <v>228</v>
      </c>
      <c r="B5" s="92"/>
      <c r="C5" s="92"/>
      <c r="D5" s="92"/>
      <c r="E5" s="92"/>
      <c r="F5" s="92"/>
      <c r="G5" s="92"/>
      <c r="H5" s="92"/>
      <c r="I5" s="92"/>
      <c r="J5" s="144"/>
      <c r="K5" s="144"/>
    </row>
    <row r="6" spans="1:11">
      <c r="A6" s="92" t="s">
        <v>229</v>
      </c>
      <c r="B6" s="92"/>
      <c r="C6" s="92"/>
      <c r="D6" s="92"/>
      <c r="E6" s="92"/>
      <c r="F6" s="92"/>
      <c r="G6" s="92"/>
      <c r="H6" s="92"/>
      <c r="I6" s="92"/>
      <c r="J6" s="144"/>
      <c r="K6" s="144"/>
    </row>
    <row r="9" spans="1:11">
      <c r="A9" s="1" t="s">
        <v>230</v>
      </c>
      <c r="D9" s="145" t="s">
        <v>231</v>
      </c>
    </row>
    <row r="11" spans="1:11">
      <c r="A11" s="1" t="s">
        <v>232</v>
      </c>
      <c r="I11" s="146">
        <v>104204417.45</v>
      </c>
    </row>
    <row r="13" spans="1:11">
      <c r="A13" s="1" t="s">
        <v>233</v>
      </c>
      <c r="B13" s="1" t="s">
        <v>234</v>
      </c>
    </row>
    <row r="16" spans="1:11">
      <c r="B16" s="1" t="s">
        <v>235</v>
      </c>
      <c r="I16" s="147"/>
    </row>
    <row r="17" spans="2:9">
      <c r="B17" s="148"/>
      <c r="C17" s="148"/>
      <c r="D17" s="148"/>
      <c r="E17" s="148"/>
      <c r="F17" s="148"/>
      <c r="I17" s="149" t="s">
        <v>236</v>
      </c>
    </row>
    <row r="18" spans="2:9">
      <c r="B18" s="3"/>
      <c r="C18" s="3"/>
      <c r="D18" s="3"/>
      <c r="E18" s="3"/>
      <c r="F18" s="3"/>
      <c r="I18" s="3"/>
    </row>
    <row r="19" spans="2:9">
      <c r="B19" s="3"/>
      <c r="C19" s="3"/>
      <c r="D19" s="3"/>
      <c r="E19" s="3"/>
      <c r="F19" s="3"/>
      <c r="I19" s="3"/>
    </row>
    <row r="21" spans="2:9">
      <c r="B21" s="1" t="s">
        <v>237</v>
      </c>
    </row>
    <row r="22" spans="2:9">
      <c r="B22" s="148"/>
      <c r="C22" s="148"/>
      <c r="D22" s="148"/>
      <c r="E22" s="148"/>
      <c r="F22" s="148"/>
      <c r="I22" s="150">
        <v>13522366.529999999</v>
      </c>
    </row>
    <row r="23" spans="2:9">
      <c r="B23" s="3"/>
      <c r="C23" s="3"/>
      <c r="D23" s="3"/>
      <c r="E23" s="3"/>
      <c r="F23" s="3"/>
      <c r="I23" s="3"/>
    </row>
    <row r="24" spans="2:9">
      <c r="B24" s="3"/>
      <c r="C24" s="3"/>
      <c r="D24" s="3"/>
      <c r="E24" s="3"/>
      <c r="F24" s="3"/>
      <c r="I24" s="3"/>
    </row>
    <row r="26" spans="2:9">
      <c r="B26" s="1" t="s">
        <v>238</v>
      </c>
    </row>
    <row r="27" spans="2:9">
      <c r="B27" s="148"/>
      <c r="C27" s="148"/>
      <c r="D27" s="148"/>
      <c r="E27" s="148"/>
      <c r="F27" s="148"/>
      <c r="I27" s="149">
        <v>10504147.33</v>
      </c>
    </row>
    <row r="28" spans="2:9">
      <c r="B28" s="3"/>
      <c r="C28" s="3"/>
      <c r="D28" s="3"/>
      <c r="E28" s="3"/>
      <c r="F28" s="3"/>
      <c r="I28" s="3"/>
    </row>
    <row r="29" spans="2:9">
      <c r="B29" s="3"/>
      <c r="C29" s="3"/>
      <c r="D29" s="3"/>
      <c r="E29" s="3"/>
      <c r="F29" s="3"/>
      <c r="I29" s="3"/>
    </row>
    <row r="30" spans="2:9">
      <c r="B30" s="151"/>
      <c r="C30" s="151"/>
      <c r="D30" s="151"/>
      <c r="E30" s="151"/>
      <c r="F30" s="151"/>
      <c r="G30" s="151"/>
      <c r="H30" s="151"/>
      <c r="I30" s="151"/>
    </row>
    <row r="31" spans="2:9">
      <c r="B31" s="1" t="s">
        <v>239</v>
      </c>
    </row>
    <row r="32" spans="2:9">
      <c r="B32" s="148"/>
      <c r="C32" s="148"/>
      <c r="D32" s="148"/>
      <c r="E32" s="148"/>
      <c r="F32" s="148"/>
      <c r="I32" s="149" t="s">
        <v>236</v>
      </c>
    </row>
    <row r="33" spans="1:9">
      <c r="B33" s="3"/>
      <c r="C33" s="3"/>
      <c r="D33" s="3"/>
      <c r="E33" s="3"/>
      <c r="F33" s="3"/>
      <c r="I33" s="3"/>
    </row>
    <row r="34" spans="1:9">
      <c r="B34" s="3"/>
      <c r="C34" s="3"/>
      <c r="D34" s="3"/>
      <c r="E34" s="3"/>
      <c r="F34" s="3"/>
      <c r="I34" s="3"/>
    </row>
    <row r="36" spans="1:9">
      <c r="A36" s="1" t="s">
        <v>240</v>
      </c>
      <c r="I36" s="152">
        <f>SUM(I22,I17,I27,I32)</f>
        <v>24026513.859999999</v>
      </c>
    </row>
    <row r="37" spans="1:9" ht="16.5" thickBot="1">
      <c r="A37" s="1" t="s">
        <v>241</v>
      </c>
      <c r="I37" s="153">
        <f>I11-I36</f>
        <v>80177903.590000004</v>
      </c>
    </row>
    <row r="38" spans="1:9" ht="16.5" thickTop="1">
      <c r="I38" s="154"/>
    </row>
    <row r="40" spans="1:9">
      <c r="F40" s="1" t="s">
        <v>242</v>
      </c>
    </row>
    <row r="41" spans="1:9">
      <c r="F41" s="1" t="s">
        <v>243</v>
      </c>
    </row>
    <row r="42" spans="1:9">
      <c r="F42" s="1" t="s">
        <v>244</v>
      </c>
    </row>
    <row r="43" spans="1:9">
      <c r="F43" s="1" t="s">
        <v>245</v>
      </c>
    </row>
    <row r="47" spans="1:9">
      <c r="F47" s="155" t="s">
        <v>160</v>
      </c>
      <c r="G47" s="155"/>
      <c r="H47" s="155"/>
    </row>
    <row r="48" spans="1:9">
      <c r="F48" s="156" t="s">
        <v>161</v>
      </c>
      <c r="G48" s="156"/>
      <c r="H48" s="156"/>
    </row>
    <row r="49" spans="6:7">
      <c r="G49" s="157"/>
    </row>
    <row r="53" spans="6:7">
      <c r="F53" s="158" t="s">
        <v>246</v>
      </c>
    </row>
    <row r="54" spans="6:7">
      <c r="F54" s="157" t="s">
        <v>247</v>
      </c>
    </row>
  </sheetData>
  <sheetProtection password="CCC5" sheet="1" objects="1" scenarios="1"/>
  <mergeCells count="4">
    <mergeCell ref="A5:I5"/>
    <mergeCell ref="A6:I6"/>
    <mergeCell ref="F47:H47"/>
    <mergeCell ref="F48:H48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5"/>
  <sheetViews>
    <sheetView topLeftCell="A37" workbookViewId="0">
      <selection activeCell="E66" sqref="E66:E67"/>
    </sheetView>
  </sheetViews>
  <sheetFormatPr defaultRowHeight="15.75"/>
  <cols>
    <col min="1" max="1" width="3.28515625" style="160" customWidth="1"/>
    <col min="2" max="2" width="2.85546875" style="160" customWidth="1"/>
    <col min="3" max="3" width="47.7109375" style="160" bestFit="1" customWidth="1"/>
    <col min="4" max="4" width="3" style="160" customWidth="1"/>
    <col min="5" max="5" width="26.85546875" style="161" bestFit="1" customWidth="1"/>
    <col min="6" max="6" width="2.85546875" style="161" customWidth="1"/>
    <col min="7" max="7" width="9.140625" style="160"/>
    <col min="8" max="8" width="28.28515625" style="162" customWidth="1"/>
    <col min="9" max="10" width="28.28515625" style="160" customWidth="1"/>
    <col min="11" max="16384" width="9.140625" style="160"/>
  </cols>
  <sheetData>
    <row r="1" spans="1:5">
      <c r="A1" s="159" t="s">
        <v>248</v>
      </c>
    </row>
    <row r="2" spans="1:5">
      <c r="A2" s="159" t="s">
        <v>165</v>
      </c>
    </row>
    <row r="3" spans="1:5">
      <c r="A3" s="163" t="s">
        <v>249</v>
      </c>
      <c r="B3" s="163"/>
      <c r="C3" s="163"/>
      <c r="D3" s="163"/>
      <c r="E3" s="163"/>
    </row>
    <row r="4" spans="1:5">
      <c r="A4" s="163" t="s">
        <v>250</v>
      </c>
      <c r="B4" s="163"/>
      <c r="C4" s="163"/>
      <c r="D4" s="163"/>
      <c r="E4" s="163"/>
    </row>
    <row r="5" spans="1:5">
      <c r="A5" s="163" t="s">
        <v>251</v>
      </c>
      <c r="B5" s="163"/>
      <c r="C5" s="163"/>
      <c r="D5" s="163"/>
      <c r="E5" s="163"/>
    </row>
    <row r="6" spans="1:5">
      <c r="A6" s="163" t="s">
        <v>252</v>
      </c>
      <c r="B6" s="163"/>
      <c r="C6" s="163"/>
      <c r="D6" s="163"/>
      <c r="E6" s="163"/>
    </row>
    <row r="7" spans="1:5">
      <c r="D7" s="164"/>
    </row>
    <row r="8" spans="1:5">
      <c r="A8" s="165" t="s">
        <v>253</v>
      </c>
    </row>
    <row r="9" spans="1:5">
      <c r="B9" s="166" t="s">
        <v>254</v>
      </c>
    </row>
    <row r="10" spans="1:5">
      <c r="C10" s="160" t="s">
        <v>255</v>
      </c>
      <c r="E10" s="167">
        <f>26910207.14+21908522.92+28520777.02</f>
        <v>77339507.079999998</v>
      </c>
    </row>
    <row r="11" spans="1:5">
      <c r="C11" s="160" t="s">
        <v>256</v>
      </c>
      <c r="E11" s="161">
        <f>264734418*3</f>
        <v>794203254</v>
      </c>
    </row>
    <row r="12" spans="1:5">
      <c r="C12" s="160" t="s">
        <v>257</v>
      </c>
      <c r="E12" s="161">
        <f>28385917.28+29904786.68+13072128.72</f>
        <v>71362832.680000007</v>
      </c>
    </row>
    <row r="13" spans="1:5">
      <c r="C13" s="160" t="s">
        <v>258</v>
      </c>
      <c r="E13" s="161">
        <f>365144.1+364673.97+377794.34</f>
        <v>1107612.4099999999</v>
      </c>
    </row>
    <row r="14" spans="1:5">
      <c r="C14" s="160" t="s">
        <v>259</v>
      </c>
      <c r="E14" s="168">
        <f>13974482.68+7409350.88+5468144.11</f>
        <v>26851977.669999998</v>
      </c>
    </row>
    <row r="15" spans="1:5">
      <c r="C15" s="165" t="s">
        <v>260</v>
      </c>
      <c r="E15" s="169">
        <f>SUM(E10:E14)</f>
        <v>970865183.83999991</v>
      </c>
    </row>
    <row r="16" spans="1:5">
      <c r="B16" s="166" t="s">
        <v>261</v>
      </c>
    </row>
    <row r="17" spans="1:9">
      <c r="C17" s="160" t="s">
        <v>262</v>
      </c>
      <c r="E17" s="161">
        <f>41408598.37+102572104.32+67377245.39</f>
        <v>211357948.07999998</v>
      </c>
    </row>
    <row r="18" spans="1:9">
      <c r="C18" s="160" t="s">
        <v>263</v>
      </c>
      <c r="E18" s="161">
        <f>47645742.96+40961989.07+86704248.72</f>
        <v>175311980.75</v>
      </c>
    </row>
    <row r="19" spans="1:9">
      <c r="C19" s="160" t="s">
        <v>264</v>
      </c>
      <c r="E19" s="161">
        <f>71785801.51+74826067.27+64221706.41</f>
        <v>210833575.19</v>
      </c>
    </row>
    <row r="20" spans="1:9">
      <c r="C20" s="160" t="s">
        <v>265</v>
      </c>
      <c r="E20" s="161">
        <f>3484643.48+2356569.16+5634378.62</f>
        <v>11475591.260000002</v>
      </c>
    </row>
    <row r="21" spans="1:9">
      <c r="C21" s="160" t="s">
        <v>266</v>
      </c>
      <c r="E21" s="161">
        <f>66480429.94+1775881.42+2069069.03</f>
        <v>70325380.390000001</v>
      </c>
    </row>
    <row r="22" spans="1:9">
      <c r="C22" s="165" t="s">
        <v>267</v>
      </c>
      <c r="E22" s="169">
        <f>SUM(E17:E21)</f>
        <v>679304475.66999996</v>
      </c>
    </row>
    <row r="23" spans="1:9">
      <c r="B23" s="165" t="s">
        <v>268</v>
      </c>
      <c r="E23" s="170">
        <f>E15-E22</f>
        <v>291560708.16999996</v>
      </c>
      <c r="F23" s="171"/>
      <c r="I23" s="172"/>
    </row>
    <row r="24" spans="1:9">
      <c r="A24" s="165" t="s">
        <v>269</v>
      </c>
    </row>
    <row r="25" spans="1:9">
      <c r="B25" s="166" t="s">
        <v>254</v>
      </c>
    </row>
    <row r="26" spans="1:9">
      <c r="C26" s="160" t="s">
        <v>270</v>
      </c>
    </row>
    <row r="27" spans="1:9" ht="31.5">
      <c r="C27" s="173" t="s">
        <v>271</v>
      </c>
    </row>
    <row r="28" spans="1:9">
      <c r="C28" s="160" t="s">
        <v>272</v>
      </c>
      <c r="E28" s="161">
        <f>1273650+1830125+542025</f>
        <v>3645800</v>
      </c>
    </row>
    <row r="29" spans="1:9">
      <c r="C29" s="165" t="s">
        <v>260</v>
      </c>
      <c r="E29" s="169">
        <f>SUM(E26:E28)</f>
        <v>3645800</v>
      </c>
    </row>
    <row r="30" spans="1:9">
      <c r="B30" s="166" t="s">
        <v>261</v>
      </c>
    </row>
    <row r="31" spans="1:9">
      <c r="C31" s="160" t="s">
        <v>273</v>
      </c>
    </row>
    <row r="32" spans="1:9" ht="31.5">
      <c r="C32" s="173" t="s">
        <v>274</v>
      </c>
      <c r="E32" s="161">
        <f>18025919.85+130969158.65+21461769.34</f>
        <v>170456847.84</v>
      </c>
    </row>
    <row r="33" spans="1:5">
      <c r="C33" s="160" t="s">
        <v>275</v>
      </c>
    </row>
    <row r="34" spans="1:5">
      <c r="C34" s="160" t="s">
        <v>276</v>
      </c>
      <c r="E34" s="161">
        <f>1645000</f>
        <v>1645000</v>
      </c>
    </row>
    <row r="35" spans="1:5">
      <c r="C35" s="165" t="s">
        <v>267</v>
      </c>
      <c r="E35" s="169">
        <f>SUM(E31:E34)</f>
        <v>172101847.84</v>
      </c>
    </row>
    <row r="36" spans="1:5">
      <c r="B36" s="165" t="s">
        <v>277</v>
      </c>
      <c r="E36" s="170">
        <f>E29-E35</f>
        <v>-168456047.84</v>
      </c>
    </row>
    <row r="37" spans="1:5">
      <c r="A37" s="165" t="s">
        <v>278</v>
      </c>
    </row>
    <row r="38" spans="1:5">
      <c r="B38" s="166" t="s">
        <v>254</v>
      </c>
    </row>
    <row r="39" spans="1:5">
      <c r="C39" s="160" t="s">
        <v>279</v>
      </c>
      <c r="E39" s="161">
        <v>103009882.47</v>
      </c>
    </row>
    <row r="40" spans="1:5">
      <c r="C40" s="165" t="s">
        <v>260</v>
      </c>
      <c r="E40" s="169">
        <f>E39</f>
        <v>103009882.47</v>
      </c>
    </row>
    <row r="41" spans="1:5">
      <c r="B41" s="166" t="s">
        <v>261</v>
      </c>
    </row>
    <row r="42" spans="1:5">
      <c r="C42" s="160" t="s">
        <v>280</v>
      </c>
    </row>
    <row r="43" spans="1:5">
      <c r="C43" s="160" t="s">
        <v>281</v>
      </c>
      <c r="E43" s="161">
        <f>14810779.29+12548650.05+10722883.79</f>
        <v>38082313.129999995</v>
      </c>
    </row>
    <row r="44" spans="1:5">
      <c r="C44" s="165" t="s">
        <v>267</v>
      </c>
      <c r="E44" s="169">
        <f>E42+E43</f>
        <v>38082313.129999995</v>
      </c>
    </row>
    <row r="45" spans="1:5">
      <c r="B45" s="165" t="s">
        <v>282</v>
      </c>
      <c r="E45" s="174">
        <f>E40-E44</f>
        <v>64927569.340000004</v>
      </c>
    </row>
    <row r="46" spans="1:5">
      <c r="A46" s="165" t="s">
        <v>283</v>
      </c>
    </row>
    <row r="47" spans="1:5">
      <c r="C47" s="165" t="s">
        <v>284</v>
      </c>
      <c r="E47" s="171">
        <f>E23+E36+E45</f>
        <v>188032229.66999996</v>
      </c>
    </row>
    <row r="48" spans="1:5">
      <c r="A48" s="165" t="s">
        <v>285</v>
      </c>
      <c r="E48" s="171">
        <v>1449454262.8099999</v>
      </c>
    </row>
    <row r="49" spans="1:5" ht="16.5" thickBot="1">
      <c r="A49" s="165" t="s">
        <v>286</v>
      </c>
      <c r="E49" s="175">
        <f>E47+E48</f>
        <v>1637486492.48</v>
      </c>
    </row>
    <row r="50" spans="1:5" ht="16.5" thickTop="1">
      <c r="A50" s="165"/>
      <c r="E50" s="176"/>
    </row>
    <row r="51" spans="1:5">
      <c r="D51" s="161" t="s">
        <v>287</v>
      </c>
    </row>
    <row r="52" spans="1:5">
      <c r="D52" s="161"/>
    </row>
    <row r="53" spans="1:5">
      <c r="D53" s="161"/>
    </row>
    <row r="54" spans="1:5">
      <c r="D54" s="171" t="s">
        <v>288</v>
      </c>
      <c r="E54" s="171"/>
    </row>
    <row r="55" spans="1:5">
      <c r="D55" s="171" t="s">
        <v>161</v>
      </c>
      <c r="E55" s="171"/>
    </row>
  </sheetData>
  <sheetProtection password="CCC5" sheet="1" objects="1" scenarios="1"/>
  <mergeCells count="4">
    <mergeCell ref="A3:E3"/>
    <mergeCell ref="A4:E4"/>
    <mergeCell ref="A5:E5"/>
    <mergeCell ref="A6:E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1"/>
  <sheetViews>
    <sheetView topLeftCell="A19" zoomScale="115" zoomScaleNormal="115" workbookViewId="0">
      <selection activeCell="B33" sqref="B33"/>
    </sheetView>
  </sheetViews>
  <sheetFormatPr defaultRowHeight="15"/>
  <cols>
    <col min="1" max="1" width="39.85546875" style="177" customWidth="1"/>
    <col min="2" max="2" width="13.5703125" style="177" customWidth="1"/>
    <col min="3" max="3" width="15.42578125" style="182" bestFit="1" customWidth="1"/>
    <col min="4" max="4" width="11.7109375" style="177" customWidth="1"/>
    <col min="5" max="5" width="11.85546875" style="177" customWidth="1"/>
    <col min="6" max="6" width="12.140625" style="183" customWidth="1"/>
    <col min="7" max="7" width="15.28515625" style="182" customWidth="1"/>
    <col min="8" max="8" width="12" style="177" customWidth="1"/>
    <col min="9" max="9" width="18.42578125" style="177" customWidth="1"/>
    <col min="10" max="16384" width="9.140625" style="177"/>
  </cols>
  <sheetData>
    <row r="1" spans="1:9" s="178" customFormat="1" ht="15.75">
      <c r="A1" s="177" t="s">
        <v>289</v>
      </c>
      <c r="C1" s="179"/>
      <c r="F1" s="180"/>
      <c r="G1" s="179"/>
    </row>
    <row r="2" spans="1:9" s="178" customFormat="1" ht="15.75">
      <c r="C2" s="179"/>
      <c r="F2" s="180"/>
      <c r="G2" s="179"/>
    </row>
    <row r="3" spans="1:9" s="178" customFormat="1" ht="15.75">
      <c r="A3" s="181" t="s">
        <v>290</v>
      </c>
      <c r="B3" s="181"/>
      <c r="C3" s="181"/>
      <c r="D3" s="181"/>
      <c r="E3" s="181"/>
      <c r="F3" s="181"/>
      <c r="G3" s="181"/>
      <c r="H3" s="181"/>
      <c r="I3" s="181"/>
    </row>
    <row r="4" spans="1:9" s="178" customFormat="1" ht="15.75">
      <c r="A4" s="181" t="s">
        <v>291</v>
      </c>
      <c r="B4" s="181"/>
      <c r="C4" s="181"/>
      <c r="D4" s="181"/>
      <c r="E4" s="181"/>
      <c r="F4" s="181"/>
      <c r="G4" s="181"/>
      <c r="H4" s="181"/>
      <c r="I4" s="181"/>
    </row>
    <row r="5" spans="1:9" s="178" customFormat="1" ht="15.75">
      <c r="A5" s="177"/>
      <c r="B5" s="177"/>
      <c r="C5" s="182"/>
      <c r="D5" s="177"/>
      <c r="E5" s="177"/>
      <c r="F5" s="183"/>
      <c r="G5" s="182"/>
      <c r="H5" s="177"/>
      <c r="I5" s="177"/>
    </row>
    <row r="6" spans="1:9" s="178" customFormat="1" ht="15.75">
      <c r="A6" s="177" t="s">
        <v>292</v>
      </c>
      <c r="B6" s="184"/>
      <c r="C6" s="182"/>
      <c r="D6" s="177"/>
      <c r="E6" s="177"/>
      <c r="F6" s="183"/>
      <c r="G6" s="182"/>
      <c r="H6" s="177"/>
      <c r="I6" s="177"/>
    </row>
    <row r="7" spans="1:9" s="178" customFormat="1" ht="15.75">
      <c r="A7" s="177"/>
      <c r="B7" s="177"/>
      <c r="C7" s="182"/>
      <c r="D7" s="177"/>
      <c r="E7" s="177"/>
      <c r="F7" s="183"/>
      <c r="G7" s="182"/>
      <c r="H7" s="177"/>
      <c r="I7" s="177"/>
    </row>
    <row r="8" spans="1:9" s="190" customFormat="1" ht="15.75" customHeight="1">
      <c r="A8" s="185" t="s">
        <v>293</v>
      </c>
      <c r="B8" s="186" t="s">
        <v>294</v>
      </c>
      <c r="C8" s="187" t="s">
        <v>295</v>
      </c>
      <c r="D8" s="185" t="s">
        <v>296</v>
      </c>
      <c r="E8" s="186" t="s">
        <v>297</v>
      </c>
      <c r="F8" s="188" t="s">
        <v>298</v>
      </c>
      <c r="G8" s="189"/>
      <c r="H8" s="185" t="s">
        <v>11</v>
      </c>
      <c r="I8" s="185" t="s">
        <v>12</v>
      </c>
    </row>
    <row r="9" spans="1:9" s="190" customFormat="1" ht="42.75">
      <c r="A9" s="191"/>
      <c r="B9" s="191"/>
      <c r="C9" s="192"/>
      <c r="D9" s="191"/>
      <c r="E9" s="186"/>
      <c r="F9" s="193" t="s">
        <v>299</v>
      </c>
      <c r="G9" s="194" t="s">
        <v>300</v>
      </c>
      <c r="H9" s="191"/>
      <c r="I9" s="191"/>
    </row>
    <row r="10" spans="1:9" s="199" customFormat="1" ht="60">
      <c r="A10" s="195" t="s">
        <v>301</v>
      </c>
      <c r="B10" s="195" t="s">
        <v>302</v>
      </c>
      <c r="C10" s="196">
        <v>82640535.640000001</v>
      </c>
      <c r="D10" s="197"/>
      <c r="E10" s="197"/>
      <c r="F10" s="198">
        <v>0.9</v>
      </c>
      <c r="G10" s="196">
        <f>C10*0.9</f>
        <v>74376482.076000005</v>
      </c>
      <c r="H10" s="197"/>
      <c r="I10" s="195" t="s">
        <v>303</v>
      </c>
    </row>
    <row r="11" spans="1:9" s="199" customFormat="1" ht="75">
      <c r="A11" s="195" t="s">
        <v>304</v>
      </c>
      <c r="B11" s="195" t="s">
        <v>34</v>
      </c>
      <c r="C11" s="196">
        <v>7888313.2000000002</v>
      </c>
      <c r="D11" s="197"/>
      <c r="E11" s="197"/>
      <c r="F11" s="198">
        <v>1</v>
      </c>
      <c r="G11" s="196">
        <f>C11*1</f>
        <v>7888313.2000000002</v>
      </c>
      <c r="H11" s="197"/>
      <c r="I11" s="195" t="s">
        <v>305</v>
      </c>
    </row>
    <row r="12" spans="1:9" s="199" customFormat="1" ht="60">
      <c r="A12" s="195" t="s">
        <v>306</v>
      </c>
      <c r="B12" s="195" t="s">
        <v>307</v>
      </c>
      <c r="C12" s="196">
        <v>82640535.640000001</v>
      </c>
      <c r="D12" s="197"/>
      <c r="E12" s="197"/>
      <c r="F12" s="198">
        <v>0.8</v>
      </c>
      <c r="G12" s="196">
        <f>C12*0.8</f>
        <v>66112428.512000002</v>
      </c>
      <c r="H12" s="197"/>
      <c r="I12" s="195" t="s">
        <v>308</v>
      </c>
    </row>
    <row r="13" spans="1:9" s="199" customFormat="1" ht="60">
      <c r="A13" s="195" t="s">
        <v>309</v>
      </c>
      <c r="B13" s="195" t="s">
        <v>61</v>
      </c>
      <c r="C13" s="196">
        <v>90037857.420000002</v>
      </c>
      <c r="D13" s="197"/>
      <c r="E13" s="197"/>
      <c r="F13" s="198">
        <v>0.7</v>
      </c>
      <c r="G13" s="196">
        <f>C13*0.7</f>
        <v>63026500.193999998</v>
      </c>
      <c r="H13" s="197"/>
      <c r="I13" s="195" t="s">
        <v>308</v>
      </c>
    </row>
    <row r="14" spans="1:9" s="199" customFormat="1" ht="60">
      <c r="A14" s="195" t="s">
        <v>310</v>
      </c>
      <c r="B14" s="195" t="s">
        <v>311</v>
      </c>
      <c r="C14" s="196">
        <v>45009579.520000003</v>
      </c>
      <c r="D14" s="197"/>
      <c r="E14" s="197"/>
      <c r="F14" s="198">
        <v>0.9</v>
      </c>
      <c r="G14" s="196">
        <f>C14*0.9</f>
        <v>40508621.568000004</v>
      </c>
      <c r="H14" s="197"/>
      <c r="I14" s="195" t="s">
        <v>308</v>
      </c>
    </row>
    <row r="15" spans="1:9" s="199" customFormat="1" ht="60">
      <c r="A15" s="195" t="s">
        <v>312</v>
      </c>
      <c r="B15" s="195" t="s">
        <v>313</v>
      </c>
      <c r="C15" s="196">
        <v>872900</v>
      </c>
      <c r="D15" s="197"/>
      <c r="E15" s="197"/>
      <c r="F15" s="198">
        <v>0.6</v>
      </c>
      <c r="G15" s="196">
        <v>523740</v>
      </c>
      <c r="H15" s="197"/>
      <c r="I15" s="195" t="s">
        <v>314</v>
      </c>
    </row>
    <row r="16" spans="1:9" s="199" customFormat="1" ht="60">
      <c r="A16" s="195" t="s">
        <v>315</v>
      </c>
      <c r="B16" s="195" t="s">
        <v>60</v>
      </c>
      <c r="C16" s="196">
        <v>4873700</v>
      </c>
      <c r="D16" s="197"/>
      <c r="E16" s="197"/>
      <c r="F16" s="198">
        <v>1</v>
      </c>
      <c r="G16" s="196">
        <v>4873700</v>
      </c>
      <c r="H16" s="197"/>
      <c r="I16" s="195" t="s">
        <v>316</v>
      </c>
    </row>
    <row r="17" spans="1:9" s="199" customFormat="1" ht="45">
      <c r="A17" s="195" t="s">
        <v>317</v>
      </c>
      <c r="B17" s="195" t="s">
        <v>38</v>
      </c>
      <c r="C17" s="196">
        <v>11638105.99</v>
      </c>
      <c r="D17" s="197"/>
      <c r="E17" s="197"/>
      <c r="F17" s="198">
        <v>0.15</v>
      </c>
      <c r="G17" s="196">
        <f t="shared" ref="G17:G23" si="0">C17*0.15</f>
        <v>1745715.8984999999</v>
      </c>
      <c r="H17" s="197"/>
      <c r="I17" s="195" t="s">
        <v>318</v>
      </c>
    </row>
    <row r="18" spans="1:9" s="199" customFormat="1" ht="45">
      <c r="A18" s="195" t="s">
        <v>319</v>
      </c>
      <c r="B18" s="195" t="s">
        <v>320</v>
      </c>
      <c r="C18" s="196">
        <v>6181410.3399999999</v>
      </c>
      <c r="D18" s="197"/>
      <c r="E18" s="197"/>
      <c r="F18" s="198">
        <v>0.15</v>
      </c>
      <c r="G18" s="196">
        <f t="shared" si="0"/>
        <v>927211.55099999998</v>
      </c>
      <c r="H18" s="197"/>
      <c r="I18" s="195" t="s">
        <v>318</v>
      </c>
    </row>
    <row r="19" spans="1:9" s="199" customFormat="1" ht="45">
      <c r="A19" s="195" t="s">
        <v>321</v>
      </c>
      <c r="B19" s="195" t="s">
        <v>322</v>
      </c>
      <c r="C19" s="196">
        <v>7916247.8099999996</v>
      </c>
      <c r="D19" s="197"/>
      <c r="E19" s="197"/>
      <c r="F19" s="198">
        <v>0.15</v>
      </c>
      <c r="G19" s="196">
        <f t="shared" si="0"/>
        <v>1187437.1714999999</v>
      </c>
      <c r="H19" s="197"/>
      <c r="I19" s="195" t="s">
        <v>318</v>
      </c>
    </row>
    <row r="20" spans="1:9" s="199" customFormat="1" ht="45">
      <c r="A20" s="195" t="s">
        <v>323</v>
      </c>
      <c r="B20" s="195" t="s">
        <v>56</v>
      </c>
      <c r="C20" s="196">
        <v>9981138.8100000005</v>
      </c>
      <c r="D20" s="197"/>
      <c r="E20" s="197"/>
      <c r="F20" s="198">
        <v>0.15</v>
      </c>
      <c r="G20" s="196">
        <f t="shared" si="0"/>
        <v>1497170.8215000001</v>
      </c>
      <c r="H20" s="197"/>
      <c r="I20" s="195" t="s">
        <v>318</v>
      </c>
    </row>
    <row r="21" spans="1:9" s="199" customFormat="1" ht="45">
      <c r="A21" s="195" t="s">
        <v>324</v>
      </c>
      <c r="B21" s="195" t="s">
        <v>34</v>
      </c>
      <c r="C21" s="196">
        <v>9978865.3399999999</v>
      </c>
      <c r="D21" s="197"/>
      <c r="E21" s="197"/>
      <c r="F21" s="198">
        <v>0.15</v>
      </c>
      <c r="G21" s="196">
        <f t="shared" si="0"/>
        <v>1496829.801</v>
      </c>
      <c r="H21" s="197"/>
      <c r="I21" s="195" t="s">
        <v>318</v>
      </c>
    </row>
    <row r="22" spans="1:9" s="199" customFormat="1" ht="45">
      <c r="A22" s="195" t="s">
        <v>325</v>
      </c>
      <c r="B22" s="195" t="s">
        <v>55</v>
      </c>
      <c r="C22" s="196">
        <v>2158913.4300000002</v>
      </c>
      <c r="D22" s="197"/>
      <c r="E22" s="197"/>
      <c r="F22" s="198">
        <v>0.15</v>
      </c>
      <c r="G22" s="196">
        <f t="shared" si="0"/>
        <v>323837.01449999999</v>
      </c>
      <c r="H22" s="197"/>
      <c r="I22" s="195" t="s">
        <v>318</v>
      </c>
    </row>
    <row r="23" spans="1:9" s="199" customFormat="1" ht="45">
      <c r="A23" s="195" t="s">
        <v>326</v>
      </c>
      <c r="B23" s="195" t="s">
        <v>327</v>
      </c>
      <c r="C23" s="196">
        <v>19850760.699999999</v>
      </c>
      <c r="D23" s="197"/>
      <c r="E23" s="197"/>
      <c r="F23" s="198">
        <v>0.15</v>
      </c>
      <c r="G23" s="196">
        <f t="shared" si="0"/>
        <v>2977614.105</v>
      </c>
      <c r="H23" s="197"/>
      <c r="I23" s="195" t="s">
        <v>318</v>
      </c>
    </row>
    <row r="24" spans="1:9" s="199" customFormat="1" ht="60">
      <c r="A24" s="195" t="s">
        <v>328</v>
      </c>
      <c r="B24" s="195" t="s">
        <v>329</v>
      </c>
      <c r="C24" s="196">
        <v>37338032.560000002</v>
      </c>
      <c r="D24" s="197"/>
      <c r="E24" s="197"/>
      <c r="F24" s="198">
        <v>0.55000000000000004</v>
      </c>
      <c r="G24" s="196">
        <f>C24*0.55</f>
        <v>20535917.908000004</v>
      </c>
      <c r="H24" s="197"/>
      <c r="I24" s="195" t="s">
        <v>308</v>
      </c>
    </row>
    <row r="26" spans="1:9" ht="31.5" customHeight="1">
      <c r="A26" s="200" t="s">
        <v>159</v>
      </c>
      <c r="B26" s="200"/>
      <c r="C26" s="200"/>
      <c r="D26" s="200"/>
      <c r="E26" s="200"/>
    </row>
    <row r="29" spans="1:9">
      <c r="G29" s="201"/>
      <c r="H29" s="202"/>
    </row>
    <row r="30" spans="1:9" ht="15.75">
      <c r="A30" s="203" t="s">
        <v>225</v>
      </c>
      <c r="B30" s="204"/>
      <c r="G30" s="205" t="s">
        <v>246</v>
      </c>
      <c r="H30" s="205"/>
      <c r="I30" s="205"/>
    </row>
    <row r="31" spans="1:9" s="209" customFormat="1" ht="15.75">
      <c r="A31" s="206" t="s">
        <v>161</v>
      </c>
      <c r="B31" s="207"/>
      <c r="C31" s="208"/>
      <c r="F31" s="210"/>
      <c r="G31" s="211" t="s">
        <v>163</v>
      </c>
      <c r="H31" s="211"/>
      <c r="I31" s="211"/>
    </row>
  </sheetData>
  <sheetProtection password="CCC5" sheet="1" objects="1" scenarios="1"/>
  <mergeCells count="13">
    <mergeCell ref="A26:E26"/>
    <mergeCell ref="G30:I30"/>
    <mergeCell ref="G31:I31"/>
    <mergeCell ref="A3:I3"/>
    <mergeCell ref="A4:I4"/>
    <mergeCell ref="A8:A9"/>
    <mergeCell ref="B8:B9"/>
    <mergeCell ref="C8:C9"/>
    <mergeCell ref="D8:D9"/>
    <mergeCell ref="E8:E9"/>
    <mergeCell ref="F8:G8"/>
    <mergeCell ref="H8:H9"/>
    <mergeCell ref="I8:I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65"/>
  <sheetViews>
    <sheetView tabSelected="1" topLeftCell="A46" workbookViewId="0">
      <selection activeCell="F62" sqref="F62"/>
    </sheetView>
  </sheetViews>
  <sheetFormatPr defaultRowHeight="12.75"/>
  <cols>
    <col min="1" max="1" width="26.28515625" style="217" customWidth="1"/>
    <col min="2" max="2" width="16" style="213" customWidth="1"/>
    <col min="3" max="3" width="14.28515625" style="214" bestFit="1" customWidth="1"/>
    <col min="4" max="4" width="44.7109375" style="215" customWidth="1"/>
    <col min="5" max="5" width="17.28515625" style="216" customWidth="1"/>
    <col min="6" max="7" width="14.140625" style="216" bestFit="1" customWidth="1"/>
    <col min="8" max="8" width="12.28515625" style="213" bestFit="1" customWidth="1"/>
    <col min="9" max="9" width="13.28515625" style="213" bestFit="1" customWidth="1"/>
    <col min="10" max="10" width="14.140625" style="213" bestFit="1" customWidth="1"/>
    <col min="11" max="11" width="24.42578125" style="213" customWidth="1"/>
    <col min="12" max="16384" width="9.140625" style="213"/>
  </cols>
  <sheetData>
    <row r="1" spans="1:10" ht="15">
      <c r="A1" s="212" t="s">
        <v>330</v>
      </c>
    </row>
    <row r="2" spans="1:10" ht="13.5" thickBot="1"/>
    <row r="3" spans="1:10" ht="18.75">
      <c r="A3" s="218" t="s">
        <v>331</v>
      </c>
      <c r="B3" s="219"/>
      <c r="C3" s="219"/>
      <c r="D3" s="219"/>
      <c r="E3" s="219"/>
      <c r="F3" s="219"/>
      <c r="G3" s="219"/>
      <c r="H3" s="219"/>
      <c r="I3" s="219"/>
      <c r="J3" s="220"/>
    </row>
    <row r="4" spans="1:10" ht="15.75">
      <c r="A4" s="221" t="s">
        <v>167</v>
      </c>
      <c r="B4" s="222"/>
      <c r="C4" s="222"/>
      <c r="D4" s="222"/>
      <c r="E4" s="222"/>
      <c r="F4" s="222"/>
      <c r="G4" s="222"/>
      <c r="H4" s="222"/>
      <c r="I4" s="222"/>
      <c r="J4" s="223"/>
    </row>
    <row r="5" spans="1:10" ht="15.75">
      <c r="A5" s="224"/>
      <c r="B5" s="151"/>
      <c r="C5" s="225"/>
      <c r="D5" s="226"/>
      <c r="E5" s="227"/>
      <c r="F5" s="227"/>
      <c r="G5" s="227"/>
      <c r="H5" s="151"/>
      <c r="I5" s="151"/>
      <c r="J5" s="228"/>
    </row>
    <row r="6" spans="1:10" ht="15.75">
      <c r="A6" s="224" t="s">
        <v>332</v>
      </c>
      <c r="B6" s="229" t="s">
        <v>333</v>
      </c>
      <c r="C6" s="225"/>
      <c r="D6" s="226"/>
      <c r="E6" s="227"/>
      <c r="F6" s="227"/>
      <c r="G6" s="227"/>
      <c r="H6" s="151"/>
      <c r="I6" s="151"/>
      <c r="J6" s="228"/>
    </row>
    <row r="7" spans="1:10" ht="13.5" thickBot="1">
      <c r="A7" s="230"/>
      <c r="B7" s="231"/>
      <c r="C7" s="232"/>
      <c r="D7" s="233"/>
      <c r="E7" s="234"/>
      <c r="F7" s="234"/>
      <c r="G7" s="234"/>
      <c r="H7" s="231"/>
      <c r="I7" s="231"/>
      <c r="J7" s="235"/>
    </row>
    <row r="8" spans="1:10" ht="16.5" thickBot="1">
      <c r="A8" s="236" t="s">
        <v>334</v>
      </c>
      <c r="B8" s="236" t="s">
        <v>335</v>
      </c>
      <c r="C8" s="237" t="s">
        <v>336</v>
      </c>
      <c r="D8" s="236" t="s">
        <v>337</v>
      </c>
      <c r="E8" s="238" t="s">
        <v>338</v>
      </c>
      <c r="F8" s="239"/>
      <c r="G8" s="239"/>
      <c r="H8" s="239"/>
      <c r="I8" s="239"/>
      <c r="J8" s="240"/>
    </row>
    <row r="9" spans="1:10" ht="16.5" thickBot="1">
      <c r="A9" s="241"/>
      <c r="B9" s="241"/>
      <c r="C9" s="242"/>
      <c r="D9" s="241"/>
      <c r="E9" s="243" t="s">
        <v>339</v>
      </c>
      <c r="F9" s="244"/>
      <c r="G9" s="245"/>
      <c r="H9" s="243" t="s">
        <v>340</v>
      </c>
      <c r="I9" s="244"/>
      <c r="J9" s="245"/>
    </row>
    <row r="10" spans="1:10" ht="32.25" thickBot="1">
      <c r="A10" s="246"/>
      <c r="B10" s="246"/>
      <c r="C10" s="247"/>
      <c r="D10" s="246"/>
      <c r="E10" s="248" t="s">
        <v>341</v>
      </c>
      <c r="F10" s="248" t="s">
        <v>342</v>
      </c>
      <c r="G10" s="249" t="s">
        <v>343</v>
      </c>
      <c r="H10" s="250" t="s">
        <v>344</v>
      </c>
      <c r="I10" s="250" t="s">
        <v>345</v>
      </c>
      <c r="J10" s="251" t="s">
        <v>346</v>
      </c>
    </row>
    <row r="11" spans="1:10" ht="16.5" thickBot="1">
      <c r="A11" s="252" t="s">
        <v>347</v>
      </c>
      <c r="B11" s="253"/>
      <c r="C11" s="253"/>
      <c r="D11" s="253"/>
      <c r="E11" s="253"/>
      <c r="F11" s="253"/>
      <c r="G11" s="253"/>
      <c r="H11" s="253"/>
      <c r="I11" s="253"/>
      <c r="J11" s="254"/>
    </row>
    <row r="12" spans="1:10" ht="45">
      <c r="A12" s="255" t="s">
        <v>348</v>
      </c>
      <c r="B12" s="256">
        <v>23780</v>
      </c>
      <c r="C12" s="257">
        <v>43181</v>
      </c>
      <c r="D12" s="258" t="s">
        <v>349</v>
      </c>
      <c r="E12" s="256">
        <v>23780</v>
      </c>
      <c r="F12" s="259"/>
      <c r="G12" s="259"/>
      <c r="H12" s="259"/>
      <c r="I12" s="259"/>
      <c r="J12" s="260"/>
    </row>
    <row r="13" spans="1:10" ht="45">
      <c r="A13" s="261" t="s">
        <v>350</v>
      </c>
      <c r="B13" s="262">
        <v>26240</v>
      </c>
      <c r="C13" s="263">
        <v>43178</v>
      </c>
      <c r="D13" s="264" t="s">
        <v>349</v>
      </c>
      <c r="E13" s="262">
        <v>26240</v>
      </c>
      <c r="F13" s="265"/>
      <c r="G13" s="265"/>
      <c r="H13" s="265"/>
      <c r="I13" s="265"/>
      <c r="J13" s="266"/>
    </row>
    <row r="14" spans="1:10" ht="45">
      <c r="A14" s="261" t="s">
        <v>351</v>
      </c>
      <c r="B14" s="262">
        <v>23780</v>
      </c>
      <c r="C14" s="263">
        <v>43178</v>
      </c>
      <c r="D14" s="264" t="s">
        <v>349</v>
      </c>
      <c r="E14" s="262">
        <v>23780</v>
      </c>
      <c r="F14" s="265"/>
      <c r="G14" s="265"/>
      <c r="H14" s="265"/>
      <c r="I14" s="265"/>
      <c r="J14" s="266"/>
    </row>
    <row r="15" spans="1:10" ht="45">
      <c r="A15" s="261" t="s">
        <v>352</v>
      </c>
      <c r="B15" s="262">
        <v>23780</v>
      </c>
      <c r="C15" s="263">
        <v>43178</v>
      </c>
      <c r="D15" s="264" t="s">
        <v>349</v>
      </c>
      <c r="E15" s="262">
        <v>23780</v>
      </c>
      <c r="F15" s="265"/>
      <c r="G15" s="265"/>
      <c r="H15" s="265"/>
      <c r="I15" s="265"/>
      <c r="J15" s="266"/>
    </row>
    <row r="16" spans="1:10" ht="90">
      <c r="A16" s="261" t="s">
        <v>353</v>
      </c>
      <c r="B16" s="262">
        <v>7460</v>
      </c>
      <c r="C16" s="263">
        <v>43175</v>
      </c>
      <c r="D16" s="264" t="s">
        <v>354</v>
      </c>
      <c r="E16" s="262">
        <v>7460</v>
      </c>
      <c r="F16" s="265"/>
      <c r="G16" s="265"/>
      <c r="H16" s="265"/>
      <c r="I16" s="265"/>
      <c r="J16" s="266"/>
    </row>
    <row r="17" spans="1:10" ht="90">
      <c r="A17" s="261" t="s">
        <v>355</v>
      </c>
      <c r="B17" s="262">
        <v>7460</v>
      </c>
      <c r="C17" s="263">
        <v>43175</v>
      </c>
      <c r="D17" s="264" t="s">
        <v>354</v>
      </c>
      <c r="E17" s="262">
        <v>7460</v>
      </c>
      <c r="F17" s="265"/>
      <c r="G17" s="265"/>
      <c r="H17" s="265"/>
      <c r="I17" s="265"/>
      <c r="J17" s="266"/>
    </row>
    <row r="18" spans="1:10" ht="60">
      <c r="A18" s="261" t="s">
        <v>356</v>
      </c>
      <c r="B18" s="262">
        <v>3200</v>
      </c>
      <c r="C18" s="263">
        <v>43167</v>
      </c>
      <c r="D18" s="264" t="s">
        <v>357</v>
      </c>
      <c r="E18" s="262">
        <v>3200</v>
      </c>
      <c r="F18" s="265"/>
      <c r="G18" s="265"/>
      <c r="H18" s="265"/>
      <c r="I18" s="265"/>
      <c r="J18" s="266"/>
    </row>
    <row r="19" spans="1:10" ht="60">
      <c r="A19" s="261" t="s">
        <v>358</v>
      </c>
      <c r="B19" s="262">
        <v>3200</v>
      </c>
      <c r="C19" s="263">
        <v>43167</v>
      </c>
      <c r="D19" s="264" t="s">
        <v>357</v>
      </c>
      <c r="E19" s="262">
        <v>3200</v>
      </c>
      <c r="F19" s="265"/>
      <c r="G19" s="265"/>
      <c r="H19" s="265"/>
      <c r="I19" s="265"/>
      <c r="J19" s="266"/>
    </row>
    <row r="20" spans="1:10" ht="60">
      <c r="A20" s="261" t="s">
        <v>359</v>
      </c>
      <c r="B20" s="262">
        <v>3200</v>
      </c>
      <c r="C20" s="263">
        <v>43167</v>
      </c>
      <c r="D20" s="264" t="s">
        <v>360</v>
      </c>
      <c r="E20" s="262">
        <v>3200</v>
      </c>
      <c r="F20" s="265"/>
      <c r="G20" s="265"/>
      <c r="H20" s="265"/>
      <c r="I20" s="265"/>
      <c r="J20" s="266"/>
    </row>
    <row r="21" spans="1:10" ht="60">
      <c r="A21" s="261" t="s">
        <v>361</v>
      </c>
      <c r="B21" s="262">
        <v>3200</v>
      </c>
      <c r="C21" s="263">
        <v>43167</v>
      </c>
      <c r="D21" s="264" t="s">
        <v>362</v>
      </c>
      <c r="E21" s="262">
        <v>3200</v>
      </c>
      <c r="F21" s="265"/>
      <c r="G21" s="265"/>
      <c r="H21" s="265"/>
      <c r="I21" s="265"/>
      <c r="J21" s="266"/>
    </row>
    <row r="22" spans="1:10" s="274" customFormat="1" ht="15.75">
      <c r="A22" s="267" t="s">
        <v>363</v>
      </c>
      <c r="B22" s="268">
        <v>10000</v>
      </c>
      <c r="C22" s="269">
        <v>37902</v>
      </c>
      <c r="D22" s="270" t="s">
        <v>364</v>
      </c>
      <c r="E22" s="271"/>
      <c r="F22" s="271"/>
      <c r="G22" s="271"/>
      <c r="H22" s="272"/>
      <c r="I22" s="272"/>
      <c r="J22" s="273">
        <v>10000</v>
      </c>
    </row>
    <row r="23" spans="1:10" s="274" customFormat="1" ht="15.75">
      <c r="A23" s="267" t="s">
        <v>365</v>
      </c>
      <c r="B23" s="268">
        <v>7000</v>
      </c>
      <c r="C23" s="269">
        <v>37088</v>
      </c>
      <c r="D23" s="275"/>
      <c r="E23" s="271"/>
      <c r="F23" s="271"/>
      <c r="G23" s="271"/>
      <c r="H23" s="272"/>
      <c r="I23" s="272"/>
      <c r="J23" s="273">
        <v>7000</v>
      </c>
    </row>
    <row r="24" spans="1:10" s="274" customFormat="1" ht="15.75">
      <c r="A24" s="267" t="s">
        <v>366</v>
      </c>
      <c r="B24" s="268">
        <v>2500</v>
      </c>
      <c r="C24" s="269">
        <v>36264</v>
      </c>
      <c r="D24" s="275"/>
      <c r="E24" s="271"/>
      <c r="F24" s="271"/>
      <c r="G24" s="271"/>
      <c r="H24" s="272"/>
      <c r="I24" s="272"/>
      <c r="J24" s="273">
        <v>2500</v>
      </c>
    </row>
    <row r="25" spans="1:10" s="274" customFormat="1" ht="15.75">
      <c r="A25" s="267" t="s">
        <v>367</v>
      </c>
      <c r="B25" s="268">
        <v>5000</v>
      </c>
      <c r="C25" s="269">
        <v>36194</v>
      </c>
      <c r="D25" s="270" t="s">
        <v>364</v>
      </c>
      <c r="E25" s="271"/>
      <c r="F25" s="271"/>
      <c r="G25" s="271"/>
      <c r="H25" s="272"/>
      <c r="I25" s="272"/>
      <c r="J25" s="273">
        <v>5000</v>
      </c>
    </row>
    <row r="26" spans="1:10" s="274" customFormat="1" ht="15.75">
      <c r="A26" s="267" t="s">
        <v>368</v>
      </c>
      <c r="B26" s="268">
        <v>5000</v>
      </c>
      <c r="C26" s="269">
        <v>35695</v>
      </c>
      <c r="D26" s="270" t="s">
        <v>364</v>
      </c>
      <c r="E26" s="271"/>
      <c r="F26" s="271"/>
      <c r="G26" s="271"/>
      <c r="H26" s="272"/>
      <c r="I26" s="272"/>
      <c r="J26" s="273">
        <v>5000</v>
      </c>
    </row>
    <row r="27" spans="1:10" s="274" customFormat="1" ht="15.75">
      <c r="A27" s="267" t="s">
        <v>369</v>
      </c>
      <c r="B27" s="268">
        <v>1200</v>
      </c>
      <c r="C27" s="269">
        <v>35633</v>
      </c>
      <c r="D27" s="270" t="s">
        <v>364</v>
      </c>
      <c r="E27" s="271"/>
      <c r="F27" s="271"/>
      <c r="G27" s="271"/>
      <c r="H27" s="272"/>
      <c r="I27" s="272"/>
      <c r="J27" s="273">
        <v>1200</v>
      </c>
    </row>
    <row r="28" spans="1:10" s="274" customFormat="1" ht="15.75">
      <c r="A28" s="267" t="s">
        <v>370</v>
      </c>
      <c r="B28" s="268">
        <v>3600</v>
      </c>
      <c r="C28" s="269">
        <v>35603</v>
      </c>
      <c r="D28" s="270" t="s">
        <v>364</v>
      </c>
      <c r="E28" s="271"/>
      <c r="F28" s="271"/>
      <c r="G28" s="271"/>
      <c r="H28" s="272"/>
      <c r="I28" s="272"/>
      <c r="J28" s="273">
        <v>3600</v>
      </c>
    </row>
    <row r="29" spans="1:10" s="274" customFormat="1" ht="15.75">
      <c r="A29" s="267" t="s">
        <v>371</v>
      </c>
      <c r="B29" s="268">
        <v>20000</v>
      </c>
      <c r="C29" s="269">
        <v>35488</v>
      </c>
      <c r="D29" s="270" t="s">
        <v>364</v>
      </c>
      <c r="E29" s="271"/>
      <c r="F29" s="271"/>
      <c r="G29" s="271"/>
      <c r="H29" s="272"/>
      <c r="I29" s="272"/>
      <c r="J29" s="273">
        <v>20000</v>
      </c>
    </row>
    <row r="30" spans="1:10" s="274" customFormat="1" ht="15.75">
      <c r="A30" s="267" t="s">
        <v>372</v>
      </c>
      <c r="B30" s="268">
        <v>5000</v>
      </c>
      <c r="C30" s="269">
        <v>32675</v>
      </c>
      <c r="D30" s="270"/>
      <c r="E30" s="268"/>
      <c r="F30" s="268"/>
      <c r="G30" s="268"/>
      <c r="H30" s="276"/>
      <c r="I30" s="276"/>
      <c r="J30" s="273">
        <v>5000</v>
      </c>
    </row>
    <row r="31" spans="1:10" s="274" customFormat="1" ht="15.75">
      <c r="A31" s="267" t="s">
        <v>373</v>
      </c>
      <c r="B31" s="268">
        <v>1500</v>
      </c>
      <c r="C31" s="269">
        <v>31167</v>
      </c>
      <c r="D31" s="270" t="s">
        <v>364</v>
      </c>
      <c r="E31" s="268"/>
      <c r="F31" s="268"/>
      <c r="G31" s="268"/>
      <c r="H31" s="276"/>
      <c r="I31" s="276"/>
      <c r="J31" s="273">
        <v>1500</v>
      </c>
    </row>
    <row r="32" spans="1:10" s="274" customFormat="1" ht="15.75">
      <c r="A32" s="267" t="s">
        <v>374</v>
      </c>
      <c r="B32" s="268">
        <v>1300</v>
      </c>
      <c r="C32" s="269">
        <v>30471</v>
      </c>
      <c r="D32" s="270" t="s">
        <v>364</v>
      </c>
      <c r="E32" s="268"/>
      <c r="F32" s="268"/>
      <c r="G32" s="268"/>
      <c r="H32" s="276"/>
      <c r="I32" s="276"/>
      <c r="J32" s="273">
        <v>1300</v>
      </c>
    </row>
    <row r="33" spans="1:10" s="274" customFormat="1" ht="15.75">
      <c r="A33" s="267" t="s">
        <v>375</v>
      </c>
      <c r="B33" s="268">
        <v>1500</v>
      </c>
      <c r="C33" s="269">
        <v>30078</v>
      </c>
      <c r="D33" s="270" t="s">
        <v>364</v>
      </c>
      <c r="E33" s="268"/>
      <c r="F33" s="268"/>
      <c r="G33" s="268"/>
      <c r="H33" s="276"/>
      <c r="I33" s="276"/>
      <c r="J33" s="273">
        <v>1500</v>
      </c>
    </row>
    <row r="34" spans="1:10" s="274" customFormat="1" ht="15.75">
      <c r="A34" s="267" t="s">
        <v>375</v>
      </c>
      <c r="B34" s="268">
        <v>1000</v>
      </c>
      <c r="C34" s="269">
        <v>29664</v>
      </c>
      <c r="D34" s="270" t="s">
        <v>364</v>
      </c>
      <c r="E34" s="268"/>
      <c r="F34" s="268"/>
      <c r="G34" s="268"/>
      <c r="H34" s="276"/>
      <c r="I34" s="276"/>
      <c r="J34" s="273">
        <v>1000</v>
      </c>
    </row>
    <row r="35" spans="1:10" s="274" customFormat="1" ht="15.75">
      <c r="A35" s="267" t="s">
        <v>376</v>
      </c>
      <c r="B35" s="268">
        <v>500</v>
      </c>
      <c r="C35" s="269">
        <v>28817</v>
      </c>
      <c r="D35" s="270" t="s">
        <v>364</v>
      </c>
      <c r="E35" s="268"/>
      <c r="F35" s="268"/>
      <c r="G35" s="268"/>
      <c r="H35" s="276"/>
      <c r="I35" s="276"/>
      <c r="J35" s="273">
        <v>500</v>
      </c>
    </row>
    <row r="36" spans="1:10" s="274" customFormat="1" ht="15.75">
      <c r="A36" s="267" t="s">
        <v>377</v>
      </c>
      <c r="B36" s="268">
        <v>1250</v>
      </c>
      <c r="C36" s="269">
        <v>28730</v>
      </c>
      <c r="D36" s="270" t="s">
        <v>364</v>
      </c>
      <c r="E36" s="268"/>
      <c r="F36" s="268"/>
      <c r="G36" s="268"/>
      <c r="H36" s="276"/>
      <c r="I36" s="276"/>
      <c r="J36" s="273">
        <v>1250</v>
      </c>
    </row>
    <row r="37" spans="1:10" s="274" customFormat="1" ht="16.5" thickBot="1">
      <c r="A37" s="277" t="s">
        <v>378</v>
      </c>
      <c r="B37" s="278">
        <v>1250</v>
      </c>
      <c r="C37" s="279">
        <v>28549</v>
      </c>
      <c r="D37" s="280" t="s">
        <v>364</v>
      </c>
      <c r="E37" s="278"/>
      <c r="F37" s="278"/>
      <c r="G37" s="278"/>
      <c r="H37" s="281"/>
      <c r="I37" s="281"/>
      <c r="J37" s="282">
        <v>1250</v>
      </c>
    </row>
    <row r="38" spans="1:10" ht="16.5" thickBot="1">
      <c r="A38" s="283" t="s">
        <v>240</v>
      </c>
      <c r="B38" s="284">
        <f>SUM(B12:B37)</f>
        <v>192900</v>
      </c>
      <c r="C38" s="285"/>
      <c r="D38" s="286"/>
      <c r="E38" s="284">
        <f>SUM(E12:E37)</f>
        <v>125300</v>
      </c>
      <c r="F38" s="284">
        <f t="shared" ref="F38:I38" si="0">SUM(F12:F37)</f>
        <v>0</v>
      </c>
      <c r="G38" s="284">
        <f t="shared" si="0"/>
        <v>0</v>
      </c>
      <c r="H38" s="284">
        <f t="shared" si="0"/>
        <v>0</v>
      </c>
      <c r="I38" s="284">
        <f t="shared" si="0"/>
        <v>0</v>
      </c>
      <c r="J38" s="287">
        <f>SUM(J12:J37)</f>
        <v>67600</v>
      </c>
    </row>
    <row r="39" spans="1:10" ht="16.5" thickBot="1">
      <c r="A39" s="288"/>
      <c r="B39" s="289"/>
      <c r="C39" s="290"/>
      <c r="D39" s="291"/>
      <c r="E39" s="289"/>
      <c r="F39" s="289"/>
      <c r="G39" s="289"/>
      <c r="H39" s="289"/>
      <c r="I39" s="289"/>
      <c r="J39" s="292"/>
    </row>
    <row r="40" spans="1:10" ht="16.5" thickBot="1">
      <c r="A40" s="252" t="s">
        <v>379</v>
      </c>
      <c r="B40" s="253"/>
      <c r="C40" s="253"/>
      <c r="D40" s="253"/>
      <c r="E40" s="253"/>
      <c r="F40" s="253"/>
      <c r="G40" s="253"/>
      <c r="H40" s="253"/>
      <c r="I40" s="253"/>
      <c r="J40" s="254"/>
    </row>
    <row r="41" spans="1:10" ht="30">
      <c r="A41" s="255" t="s">
        <v>380</v>
      </c>
      <c r="B41" s="256">
        <v>13000</v>
      </c>
      <c r="C41" s="257">
        <v>43186</v>
      </c>
      <c r="D41" s="258" t="s">
        <v>381</v>
      </c>
      <c r="E41" s="256">
        <v>13000</v>
      </c>
      <c r="F41" s="259"/>
      <c r="G41" s="259"/>
      <c r="H41" s="259"/>
      <c r="I41" s="259"/>
      <c r="J41" s="260"/>
    </row>
    <row r="42" spans="1:10" ht="30">
      <c r="A42" s="261" t="s">
        <v>382</v>
      </c>
      <c r="B42" s="262">
        <v>514600</v>
      </c>
      <c r="C42" s="263">
        <v>43185</v>
      </c>
      <c r="D42" s="264" t="s">
        <v>383</v>
      </c>
      <c r="E42" s="262">
        <v>514600</v>
      </c>
      <c r="F42" s="265"/>
      <c r="G42" s="265"/>
      <c r="H42" s="265"/>
      <c r="I42" s="265"/>
      <c r="J42" s="266"/>
    </row>
    <row r="43" spans="1:10" ht="30">
      <c r="A43" s="261" t="s">
        <v>384</v>
      </c>
      <c r="B43" s="262">
        <v>110000</v>
      </c>
      <c r="C43" s="263">
        <v>43182</v>
      </c>
      <c r="D43" s="264" t="s">
        <v>385</v>
      </c>
      <c r="E43" s="262">
        <v>110000</v>
      </c>
      <c r="F43" s="265"/>
      <c r="G43" s="265"/>
      <c r="H43" s="265"/>
      <c r="I43" s="265"/>
      <c r="J43" s="266"/>
    </row>
    <row r="44" spans="1:10" ht="45">
      <c r="A44" s="261" t="s">
        <v>386</v>
      </c>
      <c r="B44" s="262">
        <v>25000</v>
      </c>
      <c r="C44" s="263">
        <v>43180</v>
      </c>
      <c r="D44" s="264" t="s">
        <v>387</v>
      </c>
      <c r="E44" s="262">
        <v>25000</v>
      </c>
      <c r="F44" s="265"/>
      <c r="G44" s="265"/>
      <c r="H44" s="265"/>
      <c r="I44" s="265"/>
      <c r="J44" s="266"/>
    </row>
    <row r="45" spans="1:10" ht="60">
      <c r="A45" s="261" t="s">
        <v>382</v>
      </c>
      <c r="B45" s="262">
        <v>60000</v>
      </c>
      <c r="C45" s="263">
        <v>43173</v>
      </c>
      <c r="D45" s="264" t="s">
        <v>388</v>
      </c>
      <c r="E45" s="262">
        <v>60000</v>
      </c>
      <c r="F45" s="265"/>
      <c r="G45" s="265"/>
      <c r="H45" s="265"/>
      <c r="I45" s="265"/>
      <c r="J45" s="266"/>
    </row>
    <row r="46" spans="1:10" ht="75">
      <c r="A46" s="261" t="s">
        <v>389</v>
      </c>
      <c r="B46" s="262">
        <v>147000</v>
      </c>
      <c r="C46" s="263">
        <v>43171</v>
      </c>
      <c r="D46" s="264" t="s">
        <v>390</v>
      </c>
      <c r="E46" s="262">
        <v>147000</v>
      </c>
      <c r="F46" s="265"/>
      <c r="G46" s="265"/>
      <c r="H46" s="265"/>
      <c r="I46" s="265"/>
      <c r="J46" s="266"/>
    </row>
    <row r="47" spans="1:10" ht="45">
      <c r="A47" s="261" t="s">
        <v>384</v>
      </c>
      <c r="B47" s="262">
        <v>120000</v>
      </c>
      <c r="C47" s="263">
        <v>43171</v>
      </c>
      <c r="D47" s="264" t="s">
        <v>391</v>
      </c>
      <c r="E47" s="262">
        <v>120000</v>
      </c>
      <c r="F47" s="265"/>
      <c r="G47" s="265"/>
      <c r="H47" s="265"/>
      <c r="I47" s="265"/>
      <c r="J47" s="266"/>
    </row>
    <row r="48" spans="1:10" ht="30">
      <c r="A48" s="261" t="s">
        <v>380</v>
      </c>
      <c r="B48" s="262">
        <v>177320</v>
      </c>
      <c r="C48" s="263">
        <v>43168</v>
      </c>
      <c r="D48" s="264" t="s">
        <v>392</v>
      </c>
      <c r="E48" s="262">
        <v>177320</v>
      </c>
      <c r="F48" s="265"/>
      <c r="G48" s="265"/>
      <c r="H48" s="265"/>
      <c r="I48" s="265"/>
      <c r="J48" s="266"/>
    </row>
    <row r="49" spans="1:11" ht="30">
      <c r="A49" s="261" t="s">
        <v>393</v>
      </c>
      <c r="B49" s="262">
        <v>488410</v>
      </c>
      <c r="C49" s="263">
        <v>43167</v>
      </c>
      <c r="D49" s="264" t="s">
        <v>394</v>
      </c>
      <c r="E49" s="262">
        <v>488410</v>
      </c>
      <c r="F49" s="265"/>
      <c r="G49" s="265"/>
      <c r="H49" s="265"/>
      <c r="I49" s="265"/>
      <c r="J49" s="266"/>
    </row>
    <row r="50" spans="1:11" ht="30">
      <c r="A50" s="261" t="s">
        <v>395</v>
      </c>
      <c r="B50" s="262">
        <v>132000</v>
      </c>
      <c r="C50" s="263">
        <v>43165</v>
      </c>
      <c r="D50" s="264" t="s">
        <v>396</v>
      </c>
      <c r="E50" s="262">
        <v>132000</v>
      </c>
      <c r="F50" s="265"/>
      <c r="G50" s="265"/>
      <c r="H50" s="265"/>
      <c r="I50" s="265"/>
      <c r="J50" s="266"/>
    </row>
    <row r="51" spans="1:11" ht="45">
      <c r="A51" s="261" t="s">
        <v>386</v>
      </c>
      <c r="B51" s="262">
        <v>25000</v>
      </c>
      <c r="C51" s="263">
        <v>43160</v>
      </c>
      <c r="D51" s="264" t="s">
        <v>397</v>
      </c>
      <c r="E51" s="262">
        <v>25000</v>
      </c>
      <c r="F51" s="265"/>
      <c r="G51" s="265"/>
      <c r="H51" s="265"/>
      <c r="I51" s="265"/>
      <c r="J51" s="266"/>
    </row>
    <row r="52" spans="1:11" ht="90">
      <c r="A52" s="261" t="s">
        <v>398</v>
      </c>
      <c r="B52" s="262">
        <v>275175</v>
      </c>
      <c r="C52" s="263">
        <v>43157</v>
      </c>
      <c r="D52" s="264" t="s">
        <v>399</v>
      </c>
      <c r="E52" s="262"/>
      <c r="F52" s="262">
        <v>275175</v>
      </c>
      <c r="G52" s="265"/>
      <c r="H52" s="265"/>
      <c r="I52" s="265"/>
      <c r="J52" s="266"/>
    </row>
    <row r="53" spans="1:11" s="300" customFormat="1" ht="15.75">
      <c r="A53" s="293" t="s">
        <v>400</v>
      </c>
      <c r="B53" s="294">
        <v>300000</v>
      </c>
      <c r="C53" s="295">
        <v>35530</v>
      </c>
      <c r="D53" s="296"/>
      <c r="E53" s="297"/>
      <c r="F53" s="297"/>
      <c r="G53" s="294"/>
      <c r="H53" s="298"/>
      <c r="I53" s="298"/>
      <c r="J53" s="299">
        <v>300000</v>
      </c>
    </row>
    <row r="54" spans="1:11" s="300" customFormat="1" ht="16.5" thickBot="1">
      <c r="A54" s="301" t="s">
        <v>400</v>
      </c>
      <c r="B54" s="302">
        <v>55800</v>
      </c>
      <c r="C54" s="303">
        <v>35236</v>
      </c>
      <c r="D54" s="304"/>
      <c r="E54" s="305"/>
      <c r="F54" s="305"/>
      <c r="G54" s="306"/>
      <c r="H54" s="307"/>
      <c r="I54" s="307"/>
      <c r="J54" s="308">
        <v>55800</v>
      </c>
    </row>
    <row r="55" spans="1:11" s="313" customFormat="1" ht="16.5" thickBot="1">
      <c r="A55" s="283" t="s">
        <v>240</v>
      </c>
      <c r="B55" s="309">
        <f>SUM(B41:B54)</f>
        <v>2443305</v>
      </c>
      <c r="C55" s="310"/>
      <c r="D55" s="311"/>
      <c r="E55" s="312">
        <f>SUM(E41:E54)</f>
        <v>1812330</v>
      </c>
      <c r="F55" s="312">
        <f>SUM(F41:F54)</f>
        <v>275175</v>
      </c>
      <c r="G55" s="312">
        <f t="shared" ref="G55:I55" si="1">SUM(G41:G54)</f>
        <v>0</v>
      </c>
      <c r="H55" s="312">
        <f t="shared" si="1"/>
        <v>0</v>
      </c>
      <c r="I55" s="312">
        <f t="shared" si="1"/>
        <v>0</v>
      </c>
      <c r="J55" s="312">
        <f>SUM(J41:J54)</f>
        <v>355800</v>
      </c>
    </row>
    <row r="56" spans="1:11" s="313" customFormat="1" ht="8.25" customHeight="1" thickBot="1">
      <c r="A56" s="314"/>
      <c r="B56" s="315"/>
      <c r="C56" s="316"/>
      <c r="D56" s="317"/>
      <c r="E56" s="318"/>
      <c r="F56" s="318"/>
      <c r="G56" s="318"/>
      <c r="H56" s="318"/>
      <c r="I56" s="318"/>
      <c r="J56" s="319"/>
    </row>
    <row r="57" spans="1:11" ht="27" customHeight="1" thickBot="1">
      <c r="A57" s="320" t="s">
        <v>401</v>
      </c>
      <c r="B57" s="321">
        <f>SUM(B38,B55)</f>
        <v>2636205</v>
      </c>
      <c r="C57" s="322"/>
      <c r="D57" s="323"/>
      <c r="E57" s="324">
        <f>SUM(E38,E55)</f>
        <v>1937630</v>
      </c>
      <c r="F57" s="324">
        <f>SUM(F38,F55)</f>
        <v>275175</v>
      </c>
      <c r="G57" s="324"/>
      <c r="H57" s="324"/>
      <c r="I57" s="324"/>
      <c r="J57" s="324">
        <f>SUM(J38,J55)</f>
        <v>423400</v>
      </c>
      <c r="K57" s="325"/>
    </row>
    <row r="58" spans="1:11" ht="11.25" customHeight="1">
      <c r="A58" s="326"/>
      <c r="B58" s="327"/>
      <c r="C58" s="225"/>
      <c r="D58" s="328"/>
      <c r="E58" s="329"/>
      <c r="F58" s="329"/>
      <c r="G58" s="329"/>
      <c r="H58" s="327"/>
      <c r="I58" s="327"/>
      <c r="J58" s="327"/>
    </row>
    <row r="59" spans="1:11" ht="30" customHeight="1">
      <c r="A59" s="330" t="s">
        <v>159</v>
      </c>
      <c r="B59" s="330"/>
      <c r="C59" s="330"/>
      <c r="D59" s="330"/>
      <c r="E59" s="330"/>
    </row>
    <row r="60" spans="1:11" ht="15">
      <c r="A60" s="331"/>
      <c r="B60" s="331"/>
      <c r="C60" s="331"/>
      <c r="D60" s="331"/>
      <c r="E60" s="331"/>
    </row>
    <row r="61" spans="1:11" ht="15">
      <c r="A61" s="331"/>
      <c r="B61" s="331"/>
      <c r="C61" s="331"/>
      <c r="D61" s="331"/>
      <c r="E61" s="331"/>
    </row>
    <row r="62" spans="1:11" ht="15">
      <c r="A62" s="331"/>
      <c r="B62" s="331"/>
      <c r="C62" s="331"/>
      <c r="D62" s="331"/>
      <c r="E62" s="331"/>
    </row>
    <row r="63" spans="1:11" ht="15">
      <c r="A63" s="331"/>
      <c r="B63" s="331"/>
      <c r="C63" s="331"/>
      <c r="D63" s="331"/>
      <c r="E63" s="331"/>
    </row>
    <row r="64" spans="1:11" ht="18.75">
      <c r="A64" s="332" t="s">
        <v>160</v>
      </c>
      <c r="B64" s="333"/>
      <c r="C64" s="334"/>
      <c r="E64" s="335"/>
      <c r="F64" s="213"/>
      <c r="G64" s="336" t="s">
        <v>246</v>
      </c>
      <c r="H64" s="335"/>
    </row>
    <row r="65" spans="1:8" ht="18.75">
      <c r="A65" s="337" t="s">
        <v>161</v>
      </c>
      <c r="B65" s="338"/>
      <c r="C65" s="339"/>
      <c r="D65" s="340"/>
      <c r="E65" s="341"/>
      <c r="F65" s="213"/>
      <c r="G65" s="341" t="s">
        <v>402</v>
      </c>
      <c r="H65" s="341"/>
    </row>
  </sheetData>
  <sheetProtection password="CCC5" sheet="1" objects="1" scenarios="1"/>
  <mergeCells count="12">
    <mergeCell ref="A11:J11"/>
    <mergeCell ref="A40:J40"/>
    <mergeCell ref="A59:E59"/>
    <mergeCell ref="A3:J3"/>
    <mergeCell ref="A4:J4"/>
    <mergeCell ref="A8:A10"/>
    <mergeCell ref="B8:B10"/>
    <mergeCell ref="C8:C10"/>
    <mergeCell ref="D8:D10"/>
    <mergeCell ref="E8:J8"/>
    <mergeCell ref="E9:G9"/>
    <mergeCell ref="H9:J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20%ira</vt:lpstr>
      <vt:lpstr>LDRRM</vt:lpstr>
      <vt:lpstr>SEF</vt:lpstr>
      <vt:lpstr>SCF</vt:lpstr>
      <vt:lpstr>TRUSTFUND</vt:lpstr>
      <vt:lpstr>UNLIQUIDATED</vt:lpstr>
      <vt:lpstr>'20%ira'!Print_Area</vt:lpstr>
      <vt:lpstr>'20%ira'!Print_Titles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pc2</cp:lastModifiedBy>
  <cp:lastPrinted>2018-05-15T07:25:34Z</cp:lastPrinted>
  <dcterms:created xsi:type="dcterms:W3CDTF">2014-06-05T16:09:33Z</dcterms:created>
  <dcterms:modified xsi:type="dcterms:W3CDTF">2018-05-17T03:05:09Z</dcterms:modified>
</cp:coreProperties>
</file>