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455" firstSheet="3" activeTab="9"/>
  </bookViews>
  <sheets>
    <sheet name="1QTR" sheetId="5" state="hidden" r:id="rId1"/>
    <sheet name="2ndQTR" sheetId="6" state="hidden" r:id="rId2"/>
    <sheet name="3rdQTR" sheetId="7" state="hidden" r:id="rId3"/>
    <sheet name="20%IRA" sheetId="8" r:id="rId4"/>
    <sheet name="LDRRM" sheetId="9" r:id="rId5"/>
    <sheet name="SEF" sheetId="10" r:id="rId6"/>
    <sheet name="CASHFLOW" sheetId="11" r:id="rId7"/>
    <sheet name="TRUSTFUND" sheetId="12" r:id="rId8"/>
    <sheet name="UNLIQUIDATED" sheetId="13" r:id="rId9"/>
    <sheet name="ANNUAL DEBT SERVICE" sheetId="14" r:id="rId10"/>
  </sheets>
  <definedNames>
    <definedName name="_xlnm.Print_Area" localSheetId="0">'1QTR'!$A$1:$J$113</definedName>
    <definedName name="_xlnm.Print_Area" localSheetId="3">'20%IRA'!$A$1:$I$106</definedName>
    <definedName name="_xlnm.Print_Area" localSheetId="1">'2ndQTR'!$A$1:$I$155</definedName>
    <definedName name="_xlnm.Print_Area" localSheetId="2">'3rdQTR'!$A$1:$G$99</definedName>
    <definedName name="_xlnm.Print_Titles" localSheetId="0">'1QTR'!$8:$9</definedName>
    <definedName name="_xlnm.Print_Titles" localSheetId="3">'20%IRA'!$8:$9</definedName>
    <definedName name="_xlnm.Print_Titles" localSheetId="1">'2ndQTR'!$8:$9</definedName>
    <definedName name="_xlnm.Print_Titles" localSheetId="2">'3rdQTR'!$8:$9</definedName>
  </definedNames>
  <calcPr calcId="125725"/>
</workbook>
</file>

<file path=xl/calcChain.xml><?xml version="1.0" encoding="utf-8"?>
<calcChain xmlns="http://schemas.openxmlformats.org/spreadsheetml/2006/main">
  <c r="I32" i="14"/>
  <c r="H32"/>
  <c r="F32"/>
  <c r="E32"/>
  <c r="D32"/>
  <c r="K31"/>
  <c r="J31"/>
  <c r="G31"/>
  <c r="K30"/>
  <c r="J30"/>
  <c r="G30"/>
  <c r="K29"/>
  <c r="J29"/>
  <c r="G29"/>
  <c r="K28"/>
  <c r="J28"/>
  <c r="G28"/>
  <c r="K27"/>
  <c r="J27"/>
  <c r="G27"/>
  <c r="K26"/>
  <c r="J26"/>
  <c r="G26"/>
  <c r="K25"/>
  <c r="J25"/>
  <c r="G25"/>
  <c r="K24"/>
  <c r="J24"/>
  <c r="G24"/>
  <c r="K23"/>
  <c r="K32" s="1"/>
  <c r="J23"/>
  <c r="G23"/>
  <c r="K22"/>
  <c r="J22"/>
  <c r="G22"/>
  <c r="K21"/>
  <c r="J21"/>
  <c r="G21"/>
  <c r="K20"/>
  <c r="J20"/>
  <c r="G20"/>
  <c r="K19"/>
  <c r="J19"/>
  <c r="G19"/>
  <c r="K18"/>
  <c r="J18"/>
  <c r="J32" s="1"/>
  <c r="G18"/>
  <c r="K17"/>
  <c r="J17"/>
  <c r="G17"/>
  <c r="G32" s="1"/>
  <c r="K16"/>
  <c r="J16"/>
  <c r="G16"/>
  <c r="J35" i="13"/>
  <c r="B35"/>
  <c r="J33"/>
  <c r="G33"/>
  <c r="F33"/>
  <c r="E33"/>
  <c r="B33"/>
  <c r="J28"/>
  <c r="G28"/>
  <c r="F28"/>
  <c r="E28"/>
  <c r="B28"/>
  <c r="C32" i="12"/>
  <c r="G11"/>
  <c r="G10"/>
  <c r="G32" s="1"/>
  <c r="E50" i="11"/>
  <c r="E47"/>
  <c r="E46"/>
  <c r="E45"/>
  <c r="E42"/>
  <c r="E37"/>
  <c r="E36"/>
  <c r="E34"/>
  <c r="E31"/>
  <c r="E38" s="1"/>
  <c r="E30"/>
  <c r="E22"/>
  <c r="E21"/>
  <c r="E20"/>
  <c r="E19"/>
  <c r="E18"/>
  <c r="E23" s="1"/>
  <c r="E15"/>
  <c r="E14"/>
  <c r="E13"/>
  <c r="E12"/>
  <c r="E11"/>
  <c r="E16" s="1"/>
  <c r="E24" s="1"/>
  <c r="E49" l="1"/>
  <c r="E51" s="1"/>
  <c r="I36" i="10" l="1"/>
  <c r="I37" s="1"/>
  <c r="F54" i="9" l="1"/>
  <c r="F53"/>
  <c r="E53"/>
  <c r="E54" s="1"/>
  <c r="D53"/>
  <c r="D54" s="1"/>
  <c r="C53"/>
  <c r="B53"/>
  <c r="G53" s="1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F18"/>
  <c r="E18"/>
  <c r="D18"/>
  <c r="C18"/>
  <c r="C54" s="1"/>
  <c r="B18"/>
  <c r="B54" s="1"/>
  <c r="G17"/>
  <c r="G16"/>
  <c r="G15"/>
  <c r="G14"/>
  <c r="G13"/>
  <c r="G18" s="1"/>
  <c r="G54" l="1"/>
  <c r="G94" i="8" l="1"/>
  <c r="G44" l="1"/>
  <c r="G55" l="1"/>
  <c r="G96"/>
  <c r="G95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4"/>
  <c r="G49"/>
  <c r="G48"/>
  <c r="G47"/>
  <c r="G46"/>
  <c r="G45"/>
  <c r="G43"/>
  <c r="G42"/>
  <c r="G40"/>
  <c r="G39"/>
  <c r="G38"/>
  <c r="G37"/>
  <c r="G36"/>
  <c r="G35"/>
  <c r="G34"/>
  <c r="G33" l="1"/>
  <c r="G30"/>
  <c r="G29"/>
  <c r="G28"/>
  <c r="G27"/>
  <c r="G26"/>
  <c r="G22"/>
  <c r="G21"/>
  <c r="G20"/>
  <c r="G17"/>
  <c r="G16"/>
  <c r="G15"/>
  <c r="G14"/>
  <c r="G13"/>
  <c r="G62" i="7" l="1"/>
  <c r="G75"/>
  <c r="G31"/>
  <c r="G24"/>
  <c r="B105" i="5"/>
</calcChain>
</file>

<file path=xl/comments1.xml><?xml version="1.0" encoding="utf-8"?>
<comments xmlns="http://schemas.openxmlformats.org/spreadsheetml/2006/main">
  <authors>
    <author>Pangasinan Accounting</author>
  </authors>
  <commentList>
    <comment ref="I11" authorId="0">
      <text>
        <r>
          <rPr>
            <b/>
            <sz val="9"/>
            <color indexed="81"/>
            <rFont val="Tahoma"/>
            <charset val="1"/>
          </rPr>
          <t>Pangasinan Accounting: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<sst xmlns="http://schemas.openxmlformats.org/spreadsheetml/2006/main" count="1165" uniqueCount="778">
  <si>
    <t>FDP Form 7- 20% Component of the IRA Utilization</t>
  </si>
  <si>
    <t>20% COMPONENT OF THE IRA UTILIZATION</t>
  </si>
  <si>
    <t>Province, City or Municipality:  PANGASINAN</t>
  </si>
  <si>
    <t>PROGRAM OR PROJECT</t>
  </si>
  <si>
    <t>LOCATION</t>
  </si>
  <si>
    <t>TOTAL COST</t>
  </si>
  <si>
    <t>DATE STARTED</t>
  </si>
  <si>
    <t>TARGET COMPLETION DATE</t>
  </si>
  <si>
    <t>% OF COMPLETION</t>
  </si>
  <si>
    <t>TOTAL COST INCURRED TO DATE</t>
  </si>
  <si>
    <t>PROJECT STATUS</t>
  </si>
  <si>
    <t>No. of Extensions, if any</t>
  </si>
  <si>
    <t>Remarks</t>
  </si>
  <si>
    <t>Social Development</t>
  </si>
  <si>
    <t>Economic  Development</t>
  </si>
  <si>
    <t>Environmental  Development</t>
  </si>
  <si>
    <t>FOR THE 1ST QUARTER, CY 2017</t>
  </si>
  <si>
    <t>100 units 7 HP air cooled diesel engine couple w/ 3" diameter pump with accessories</t>
  </si>
  <si>
    <t>Engine pumpset and other incidentals for the installation of 20 units STWIP (Open Well)</t>
  </si>
  <si>
    <t>Amortization of Principal and Interest on Loan to the LBP</t>
  </si>
  <si>
    <t>Cont. 7/17/17</t>
  </si>
  <si>
    <t>Obligated</t>
  </si>
  <si>
    <t>Cont. 6/6/17</t>
  </si>
  <si>
    <t>Cont. 6/28/17</t>
  </si>
  <si>
    <t>Cont. 7/20/17</t>
  </si>
  <si>
    <t>Cont. 7/18/17</t>
  </si>
  <si>
    <t>Cont. 6/20/17</t>
  </si>
  <si>
    <t>Cont. 7/3/17</t>
  </si>
  <si>
    <t>3 sets of diesel engine</t>
  </si>
  <si>
    <t>Cont. 6/13/17</t>
  </si>
  <si>
    <t>Cont. 7/13/17</t>
  </si>
  <si>
    <t>Cont. 5/26/17</t>
  </si>
  <si>
    <t>Cont. 6/20/17, 7/11/17</t>
  </si>
  <si>
    <t>Avenida Rizal, Lingayen</t>
  </si>
  <si>
    <t xml:space="preserve"> Brgy. Sto. Tomas, San Jacinto</t>
  </si>
  <si>
    <t>NRSCC Cmpd (Area-1867 sq.m.) Lingayen</t>
  </si>
  <si>
    <t>Labor, materials, equipment and other incidentals for the waterproofing of NRSCC Grandstand Bleachers</t>
  </si>
  <si>
    <t xml:space="preserve"> Brgy. Bacag, Villasis</t>
  </si>
  <si>
    <t>Labor, materials, equipment and other incidentals for the construction of Senior Citizen Bldg.</t>
  </si>
  <si>
    <t>Capitol Cmpd., Lingayen</t>
  </si>
  <si>
    <t>Labor, materials, equipment and other incidentals for the provision of fixed cover and manhole for drainage canal</t>
  </si>
  <si>
    <t>Labor, materials, equipment and other incidentals for the concreting of  as per Extra Work No. 2</t>
  </si>
  <si>
    <t>Malasiqui-Catablan Road, Malasiqui, Pangasinan</t>
  </si>
  <si>
    <t xml:space="preserve">Labor, materials, equipment and other incidentals for the improvement of Bautista Municipal Plaza, </t>
  </si>
  <si>
    <t>Poblacion East, Bautista</t>
  </si>
  <si>
    <t xml:space="preserve">Labor, materials, equipment and other incidentals for the construction of Power house and Installation of MCB Panel, Main Feeder Line at Burgos Rehabilitation Center, </t>
  </si>
  <si>
    <t>Burgos, Pangasinan</t>
  </si>
  <si>
    <t xml:space="preserve">Labor, materials, equipment and other incidentals for the reconstruction of Gymnasium at PPH Bolingit, </t>
  </si>
  <si>
    <t>San Carlos city</t>
  </si>
  <si>
    <t xml:space="preserve">Labor, materials, equipment and other incidentals for the extension of swimming pool warm up area w/ shade at NRSCC Cmpd, </t>
  </si>
  <si>
    <t>Lingayen</t>
  </si>
  <si>
    <t xml:space="preserve">Labor, materials, equipment and other incidentals for the the proposed construction of drainage canal at Pozorrubio Com. Hospital, </t>
  </si>
  <si>
    <t>Pozorrubio</t>
  </si>
  <si>
    <t>San Vicente, Burgos</t>
  </si>
  <si>
    <t>Labor, materials, equipment and other incidentals for the relocation of pole and installation 37.5 KVA of private distribution transformer</t>
  </si>
  <si>
    <t>Brgy. Ketegan, Bautista</t>
  </si>
  <si>
    <t>Labor, materials, equipment and other incidentals for the additional work for the repair/rehabilitation of Multi-Purpose Hall</t>
  </si>
  <si>
    <t xml:space="preserve">Labor, materials, equipment and other incidentals for the repair/rehabilitation of Goat Shed 7m x 18m at OPVET San Quintin Breeding Station, </t>
  </si>
  <si>
    <t>San Quintin</t>
  </si>
  <si>
    <t>Labor, materials, equipment and other incidentals for the construction of Provincial Bus Terminal at , as per Extra Work Order No.1</t>
  </si>
  <si>
    <t>Motorpool Cmpd., Lingayen</t>
  </si>
  <si>
    <t xml:space="preserve">Labor, materials, equipment and other incidentals for the repair/renovation of Old Female Cell Bldg. #1 &amp; Fabrication of Steel Gate at </t>
  </si>
  <si>
    <t>Pang. Provincial Jail, Lingayen</t>
  </si>
  <si>
    <t>Labor, materials, equipment and other incidentals for the proposed Hall of Fame Bldg., , as per Extra Work #1</t>
  </si>
  <si>
    <t>Capitol Complex, Lingayen</t>
  </si>
  <si>
    <t>Brgy. Palma, Basista</t>
  </si>
  <si>
    <t xml:space="preserve"> Brgy. San Vicente, Burgos</t>
  </si>
  <si>
    <t>Labor, materials, equipment and other incidentals for the construction of Facilitators' Quarters</t>
  </si>
  <si>
    <t>Labor, materials, equipment and other incidentals for the construction of Multi-Purpose Bldg.</t>
  </si>
  <si>
    <t>Brgy. Nibaliw Norte, Bautista</t>
  </si>
  <si>
    <t>Palaming, San Carlos City</t>
  </si>
  <si>
    <t>Labor, materials, equipment and other incidentals for the construction of Pathway infront of Brgy. Hall</t>
  </si>
  <si>
    <t xml:space="preserve">Labor, materials, equipment and other incidentals for the completion of Senior Citizen Bldg., </t>
  </si>
  <si>
    <t xml:space="preserve"> Brgy. Nibaliw Norte, Bautista</t>
  </si>
  <si>
    <t>Labor, materials, equipment and other incidentals for the proposed construction of CR (Male &amp; Female)</t>
  </si>
  <si>
    <t>Brgy. Burgos-Padlan, San Carlos City</t>
  </si>
  <si>
    <t>Labor, materials, equipment and other incidentals for the proposed street lights</t>
  </si>
  <si>
    <t xml:space="preserve">Labor, materials, equipment and other incidentals for the concreting of Multi-Purpose Pavement (Solar Dryer) </t>
  </si>
  <si>
    <t>Brgy. Cabalitian, Asingan</t>
  </si>
  <si>
    <t>Brgy. Galarin, Urbiztondo</t>
  </si>
  <si>
    <t>Labor, materials, equipment and other incidentals for the construction of stage beside open court</t>
  </si>
  <si>
    <t>Various materials for repainting of water Tank Bldg.,</t>
  </si>
  <si>
    <t xml:space="preserve"> Motor Pool Cmpd., Lingayen</t>
  </si>
  <si>
    <t>Casa Real Cmpd. (back of Prov'l Jai), Lingayen</t>
  </si>
  <si>
    <t>Labor, materials, and other incidentals for the construction of Drainage Canal</t>
  </si>
  <si>
    <t xml:space="preserve">Labor, materials, equipment and other incidentals for the construction/installation of Street lights at </t>
  </si>
  <si>
    <t>Brgy. Turko, Laoac</t>
  </si>
  <si>
    <t>Labor, materials, and other incidentals for the improvement/rehabilitation of Municipal Hall, , as per Extra Work Order No. 1</t>
  </si>
  <si>
    <t>Bugallon</t>
  </si>
  <si>
    <t>Province of Pangasinan</t>
  </si>
  <si>
    <t xml:space="preserve">Labor, materials, equipment and other incidentals for the installation of 57 units of STWIP of </t>
  </si>
  <si>
    <t>various barangays and Municipality of Pangasinan, District I-IV</t>
  </si>
  <si>
    <t>Brgy. Bongalon, Labrador</t>
  </si>
  <si>
    <t>Dasol Community Hosp., Dasol</t>
  </si>
  <si>
    <t xml:space="preserve">construction of New Water Sourc </t>
  </si>
  <si>
    <t xml:space="preserve">rehabilitation/construction of SIKLING DAM, </t>
  </si>
  <si>
    <t xml:space="preserve">construction of 1 Artesian Well at </t>
  </si>
  <si>
    <t>Sitio Tebag, Brgy. Diaz, Umingan</t>
  </si>
  <si>
    <t xml:space="preserve"> Baluyot, Bautista</t>
  </si>
  <si>
    <t>drilling/construction of well sourc (w/ pumpng machinery and elevated stell tank)</t>
  </si>
  <si>
    <t>San Eugenio, Natividad</t>
  </si>
  <si>
    <t xml:space="preserve">2 and 10 rolls 1" dia. PE Pipe SDR 11 and 3/4" dia. PE Pipe SDR 11, respectively, for the provision of  PE Pipe for connection of potable drinking water at </t>
  </si>
  <si>
    <t>Brgy. Babuyan, Infanta</t>
  </si>
  <si>
    <t>Dasol Community Hospital</t>
  </si>
  <si>
    <t>Brgy. Binabalian, Bolinao</t>
  </si>
  <si>
    <t>Brgy. Pogonsili, Aguilar</t>
  </si>
  <si>
    <t xml:space="preserve"> Brgy. Luyan Road (Acacia Ave. &amp; Chico Ave.), Mapandan</t>
  </si>
  <si>
    <t>13 drums Emulsified Asphalt and 428 MT Asphalt Pre-mix in blocktopping</t>
  </si>
  <si>
    <t>San Fabian</t>
  </si>
  <si>
    <t>rehabilitation of Taculit Bridge I (Super Structure Only) at , as per extra work #1</t>
  </si>
  <si>
    <t>rehabilitation of Taculit Bridge II (Super Structure Only) at , as per extra work #1</t>
  </si>
  <si>
    <t xml:space="preserve">construction of 10 Artesian Wells w/ jetmatic Pumphead at </t>
  </si>
  <si>
    <t>concreting of Sitio Senenche Extension Farm to Market Road</t>
  </si>
  <si>
    <t xml:space="preserve">construction of Well Source (6" diam casing 120 M depth) (A) Drilling works and well development at </t>
  </si>
  <si>
    <t xml:space="preserve">construction of two (2) units Artesian Well (w/ excavation) at </t>
  </si>
  <si>
    <t xml:space="preserve">concreting of Carmay West Brgy. Road, </t>
  </si>
  <si>
    <t>Rosales</t>
  </si>
  <si>
    <t xml:space="preserve"> retrofitting of Ramos Bridge, </t>
  </si>
  <si>
    <t>Urbiztondo</t>
  </si>
  <si>
    <t xml:space="preserve"> retrofitting of Zaragosa Bridge (L=18 mtrs.) </t>
  </si>
  <si>
    <t>Bolinao</t>
  </si>
  <si>
    <t xml:space="preserve">asphalting of Angarian-Banaga Section, </t>
  </si>
  <si>
    <t>Brgy. Laoag, Aguilar</t>
  </si>
  <si>
    <t xml:space="preserve">asphalting of Sitio Nankumpapueyan Road at </t>
  </si>
  <si>
    <t>Brgy. Matalava, Lingayen</t>
  </si>
  <si>
    <t>Bautista</t>
  </si>
  <si>
    <t xml:space="preserve">blocktopping of Brgy. Road </t>
  </si>
  <si>
    <t xml:space="preserve"> blocktopping of Municipal Cemetery Road, </t>
  </si>
  <si>
    <t>Brgy. Lomboy, Binmaley</t>
  </si>
  <si>
    <t xml:space="preserve"> blocktopping of Sitio Calay at </t>
  </si>
  <si>
    <t>Sitio IdolIdol Road, Calasiao</t>
  </si>
  <si>
    <t xml:space="preserve">asphalting/blocktopping of </t>
  </si>
  <si>
    <t>Binalonan</t>
  </si>
  <si>
    <t xml:space="preserve">Asphalting of Brgy. Sumabnit, </t>
  </si>
  <si>
    <t>Asingan</t>
  </si>
  <si>
    <t xml:space="preserve">asphalting of Angela Valdez Ramos NH/S, </t>
  </si>
  <si>
    <t>Brgy. Garrita, Bani</t>
  </si>
  <si>
    <t>constructuon of Hanging Bridge, as per Extra Work #1</t>
  </si>
  <si>
    <t xml:space="preserve">Labor, materials, equipment and other incidentals for the construction of drainage system at Don Canuto St., </t>
  </si>
  <si>
    <t>Brgy. Domalandan West, Lingayen</t>
  </si>
  <si>
    <t>Labor, materials, equipment and other incidentals for the improvement/rehabilitation of Kinabalutan Bridge, Superstructure only (flat slab) at</t>
  </si>
  <si>
    <t xml:space="preserve"> Brgy. Matulong, Manaoag</t>
  </si>
  <si>
    <t>Brgy. Poblacion, Binmaley</t>
  </si>
  <si>
    <t xml:space="preserve"> costruction of CHB Drainage</t>
  </si>
  <si>
    <t xml:space="preserve">concreting of Sito Beros at </t>
  </si>
  <si>
    <t>Brgy. Lokeb Este, Malasiqui</t>
  </si>
  <si>
    <t>concreting of Sito Beros</t>
  </si>
  <si>
    <t xml:space="preserve">repair/maintenance of Provincial Roads </t>
  </si>
  <si>
    <t>w/in the Province</t>
  </si>
  <si>
    <t xml:space="preserve"> reconstruction of Baritao Bridge, </t>
  </si>
  <si>
    <t>Brgy. Baritao, Manaoag</t>
  </si>
  <si>
    <t xml:space="preserve">Asphalt of Brgy. Allabon Road, </t>
  </si>
  <si>
    <t>Agno</t>
  </si>
  <si>
    <t>Asphalting of Langka St.,</t>
  </si>
  <si>
    <t xml:space="preserve"> Brgy. San Jose, Alaminos City</t>
  </si>
  <si>
    <t xml:space="preserve">concreting of Beleng Rd., </t>
  </si>
  <si>
    <t>Brgy. Beleng, Bayambang</t>
  </si>
  <si>
    <t xml:space="preserve">concreting of Macayo-cayo, </t>
  </si>
  <si>
    <t>Bayambang</t>
  </si>
  <si>
    <t xml:space="preserve">Asphalting/blocktopping of Brgy. Mancasuy Rd., </t>
  </si>
  <si>
    <t xml:space="preserve">Asphalting of Brgy. Catalina Rd., </t>
  </si>
  <si>
    <t xml:space="preserve"> blocktopping of Brgy. Cili Rd.</t>
  </si>
  <si>
    <t>Dasol</t>
  </si>
  <si>
    <t xml:space="preserve"> asphalting of access road of Dasol Community Hospital and Dasol Breeding Station, </t>
  </si>
  <si>
    <t xml:space="preserve">blocktopping/patching of Brgy. Road, Brgy. Butao, </t>
  </si>
  <si>
    <t>Malasiqui</t>
  </si>
  <si>
    <t>Brgy. Banaoang, Malasiqui</t>
  </si>
  <si>
    <t xml:space="preserve"> concreting of Sitio Bay-bay Rd.</t>
  </si>
  <si>
    <t>Brgy. Banaoang,  Mangaldan</t>
  </si>
  <si>
    <t>blocktopping of Teofilo Visperas to Meliton Enriquez Rd.,</t>
  </si>
  <si>
    <t xml:space="preserve"> Brgy. Andangin, Mangatarem</t>
  </si>
  <si>
    <t>10 drums E. Asphalt and 322 MT Asphalt Pre-mix for blocktopping of Siti Ragas</t>
  </si>
  <si>
    <t>San Jacinto</t>
  </si>
  <si>
    <t xml:space="preserve">Blocktopping of Brgy. Magsaysay Rd., </t>
  </si>
  <si>
    <t>Tayug</t>
  </si>
  <si>
    <t xml:space="preserve">Concreting of Brgy. Barangobong Rd., </t>
  </si>
  <si>
    <t>Brgy. Trenchera, Tayug</t>
  </si>
  <si>
    <t xml:space="preserve">Concreting of Purok 1  Rd., </t>
  </si>
  <si>
    <t>Brgy. Libertad, Tayug</t>
  </si>
  <si>
    <t xml:space="preserve">Concreting of Purok 1 and 3 Road., </t>
  </si>
  <si>
    <t>Brgy. Amistad, Tayug</t>
  </si>
  <si>
    <t xml:space="preserve">Concreting of Brgy. Amistad Rd., </t>
  </si>
  <si>
    <t xml:space="preserve">Concreting of Brgy. Evangelista Rd., </t>
  </si>
  <si>
    <t>Umingan</t>
  </si>
  <si>
    <t xml:space="preserve">Asphalting of Carosalesan-Aloo Road, </t>
  </si>
  <si>
    <t>Brgy. Dalanguiring, Urbiztondo</t>
  </si>
  <si>
    <t xml:space="preserve">Concreting of Sitio Valdez Rd., </t>
  </si>
  <si>
    <t>Brgy. Baug, Urbiztondo</t>
  </si>
  <si>
    <t xml:space="preserve">Concreting of Sitio Pinac-Bato Rd., </t>
  </si>
  <si>
    <t>Urdaneta City</t>
  </si>
  <si>
    <t xml:space="preserve">Asphalting/blocktopping of Brgy. Dilan Paurino, </t>
  </si>
  <si>
    <t xml:space="preserve">Improvement/rehabilitation of existing Bachelor Officers Quarter (BOQ) into Senior Officers Quarter (SOQ) </t>
  </si>
  <si>
    <t>Improvement/extension of Day Care Center</t>
  </si>
  <si>
    <t>Construction of Well Source (6" diam casing 120 M depth) (A) Drilling works and well development at Dasol Community Hospital</t>
  </si>
  <si>
    <t>Construction of Hall of Fame- Capitol</t>
  </si>
  <si>
    <t xml:space="preserve"> Lingayen</t>
  </si>
  <si>
    <t>construction of Training Center #2, Capitol</t>
  </si>
  <si>
    <t>Construction of Provincial Shuttle Bus Terminal, Motorpool Cmpd., Lingayen</t>
  </si>
  <si>
    <t>Retrofitting of Capitol Basement Area (double layer), Capitol Bldg.,</t>
  </si>
  <si>
    <t>Waterproofing of walls and floor topping of GSO Basement Area, Capitol Bldg., Lingayen</t>
  </si>
  <si>
    <t xml:space="preserve">Asphalting/blocktopping of Brgy. Dilan Paurino </t>
  </si>
  <si>
    <t xml:space="preserve">10 drums E. Asphalt and 322 MT Asphalt Pre-mix for blocktopping of Siti Ragas at </t>
  </si>
  <si>
    <t>Brgy. Andangin, Mangatarem</t>
  </si>
  <si>
    <t>Brgy. Banaoang, Mangaldan</t>
  </si>
  <si>
    <t xml:space="preserve">Blocktopping of Teofilo Visperas to Meliton Enriquez Rd., </t>
  </si>
  <si>
    <t xml:space="preserve">Concreting of Sitio Bay-bay Rd. at </t>
  </si>
  <si>
    <t>Brgy. Butao, Malasiqui</t>
  </si>
  <si>
    <t xml:space="preserve">Blocktopping/patching of Brgy. Road, </t>
  </si>
  <si>
    <t xml:space="preserve">Asphalting of access road of Dasol Community Hospital and Dasol Breeding Station, </t>
  </si>
  <si>
    <t xml:space="preserve">Blocktopping of Brgy. Cili Rd., </t>
  </si>
  <si>
    <t xml:space="preserve"> Asphalting/blocktopping of Brgy. Mancasuy Rd., </t>
  </si>
  <si>
    <t xml:space="preserve">Concreting of Macayo-cayo, </t>
  </si>
  <si>
    <t xml:space="preserve">Concreting of Beleng Rd., Brgy. Beleng, </t>
  </si>
  <si>
    <t>Brgy. San Jose, Alaminos City</t>
  </si>
  <si>
    <t xml:space="preserve"> Asphalting of Langka St., </t>
  </si>
  <si>
    <t xml:space="preserve"> Asphalt of Brgy. Allabon Road, </t>
  </si>
  <si>
    <t xml:space="preserve">Reconstruction of Baritao Bridge, </t>
  </si>
  <si>
    <t xml:space="preserve"> Brgy. Poblacion, Binmaley</t>
  </si>
  <si>
    <t>Costruction of CHB Drainage</t>
  </si>
  <si>
    <t>improvement/rehabilitation of Kinabalutan Bridge, Superstructure only (flat slab)</t>
  </si>
  <si>
    <t xml:space="preserve">Construction of drainage system at Don Canuto St., </t>
  </si>
  <si>
    <t>Constructuon of Hanging Bridge at , as per Extra Work #1</t>
  </si>
  <si>
    <t xml:space="preserve"> Asingan</t>
  </si>
  <si>
    <t>Asphalting of Angela Valdez Ramos NH/S,</t>
  </si>
  <si>
    <t xml:space="preserve"> Binalonan</t>
  </si>
  <si>
    <t>Asphalting of Brgy. Sumabnit,</t>
  </si>
  <si>
    <t xml:space="preserve"> Brgy. Lomboy, Binmaley</t>
  </si>
  <si>
    <t>blocktopping of Sitio Calay at</t>
  </si>
  <si>
    <t>Calasiao</t>
  </si>
  <si>
    <t xml:space="preserve">Asphalting/blocktopping of Sitio IdolIdol Road, </t>
  </si>
  <si>
    <t xml:space="preserve">Blocktopping of Municipal Cemetery Road, </t>
  </si>
  <si>
    <t>blocktopping of Brgy. Road at Brgy. Matalava,</t>
  </si>
  <si>
    <t xml:space="preserve">Asphalting of Sitio Nankumpapueyan Road at </t>
  </si>
  <si>
    <t xml:space="preserve">Asphalting of Angarian-Banaga Section, </t>
  </si>
  <si>
    <t xml:space="preserve">Retrofitting of Zaragosa Bridge (L=18 mtrs.) </t>
  </si>
  <si>
    <t xml:space="preserve">Retrofitting of Ramos Bridge, </t>
  </si>
  <si>
    <t xml:space="preserve">Concreting of Carmay West Brgy. Road, </t>
  </si>
  <si>
    <t>Rehabilitation of Taculit Bridge I (Super Structure Only) at , as per extra work #1</t>
  </si>
  <si>
    <t>San Fabian,</t>
  </si>
  <si>
    <t>Rehabilitation of Taculit Bridge II (Super Structure Only) , as per extra work #1</t>
  </si>
  <si>
    <t>Mapandan</t>
  </si>
  <si>
    <t>Aguilar</t>
  </si>
  <si>
    <t xml:space="preserve">Concreting of Sitio Senenche Extension Farm to Market Road at Brgy. Pogonsili, </t>
  </si>
  <si>
    <t xml:space="preserve">blocktopping of Brgy. Luyan Road (Acacia Ave. &amp; Chico Ave.), </t>
  </si>
  <si>
    <t xml:space="preserve">Construction of 10 Artesian Wells w/ jetmatic Pumphead at Brgy. Binabalian, </t>
  </si>
  <si>
    <t>Infanta</t>
  </si>
  <si>
    <t>Natividad</t>
  </si>
  <si>
    <t xml:space="preserve">Labor, materials, equipment and other incidentals for the construction of New Water Sourc at Dasol Community Hosp., </t>
  </si>
  <si>
    <t>Improvement/rehabilitation of existing Bachelor Officers Quarter (BOQ) into Senior Officers Quarter (SOQ) Avenida Rizal,</t>
  </si>
  <si>
    <t xml:space="preserve"> Improvement/extension of Day Care Center at Brgy. Sto. Tomas, </t>
  </si>
  <si>
    <t xml:space="preserve">Asphalting of Bonifacio St., Poblacion, </t>
  </si>
  <si>
    <t>Mangaldan</t>
  </si>
  <si>
    <t xml:space="preserve">Asphalting of Farm to Market Road, Brgy. Tebag, </t>
  </si>
  <si>
    <t xml:space="preserve">Asphalting blocktopping of Soriano St., Poblacion, </t>
  </si>
  <si>
    <t xml:space="preserve">Blocktopping/patching of Brgy. Ingalagala, Brgy. Road, </t>
  </si>
  <si>
    <t>Poblacion, Lingayen</t>
  </si>
  <si>
    <t xml:space="preserve">locktopping of Nicanor St., </t>
  </si>
  <si>
    <t xml:space="preserve">Patching/blcoktopping of Dulag Road, </t>
  </si>
  <si>
    <t>Binmaley</t>
  </si>
  <si>
    <t xml:space="preserve">Asphalting of Abalos St., Brgy. Estanza, </t>
  </si>
  <si>
    <t xml:space="preserve">Concreting of Sitio Guillermo Lamsen Road at Domalandan East, </t>
  </si>
  <si>
    <t xml:space="preserve">Waterproofing of NRSCC Grandstand Bleachers at NRSCC Cmpd (Area-1867 sq.m.) </t>
  </si>
  <si>
    <t>Brgy. Bacag, Villasis</t>
  </si>
  <si>
    <t xml:space="preserve">Construction of Senior Citizen Bldg. at </t>
  </si>
  <si>
    <t xml:space="preserve">Improvement of Bautista Municipal Plaza, </t>
  </si>
  <si>
    <t xml:space="preserve">Construction of Power house and Installation of MCB Panel, Main Feeder Line at Burgos Rehabilitation Center, </t>
  </si>
  <si>
    <t xml:space="preserve">Reconstruction of Gymnasium at PPH Bolingit, </t>
  </si>
  <si>
    <t xml:space="preserve">Extension of swimming pool warm up area w/ shade at NRSCC Cmpd, </t>
  </si>
  <si>
    <t xml:space="preserve">Proposed construction of drainage canal at Pozorrubio Com. Hospital, </t>
  </si>
  <si>
    <t xml:space="preserve"> Brgy. Ketegan, Bautista</t>
  </si>
  <si>
    <t>Repair/rehabilitation of Multi-Purpose Hall</t>
  </si>
  <si>
    <t xml:space="preserve">Repair/rehabilitation of Goat Shed 7m x 18m at OPVET San Quintin Breeding Station, </t>
  </si>
  <si>
    <t xml:space="preserve">Repair/renovation of Old Female Cell Bldg. #1 &amp; Fabrication of Steel Gate at Pang. Provincial Jail, </t>
  </si>
  <si>
    <t xml:space="preserve"> Brgy. Palma, Basista</t>
  </si>
  <si>
    <t>Construction of Multi-Purpose Bldg. at</t>
  </si>
  <si>
    <t>Brgy. San Vicente, Burgos</t>
  </si>
  <si>
    <t>Construction of Facilitators' Quarters</t>
  </si>
  <si>
    <t xml:space="preserve">Completion of Senior Citizen Bldg., at </t>
  </si>
  <si>
    <t xml:space="preserve">Construction of Pathway infront of Brgy. Hall at Palaming, </t>
  </si>
  <si>
    <t>San Carlos City</t>
  </si>
  <si>
    <t>Proposed construction of CR (Male &amp; Female)</t>
  </si>
  <si>
    <t xml:space="preserve">Proposed street lights at Brgy. Burgos-Padlan, </t>
  </si>
  <si>
    <t xml:space="preserve">Concreting of Multi-Purpose Pavement (Solar Dryer) Brgy. Cabalitian, </t>
  </si>
  <si>
    <t xml:space="preserve">Construction of stage beside open court at </t>
  </si>
  <si>
    <t xml:space="preserve">Repainting of water Tank Bldg., Motor Pool Cmpd., </t>
  </si>
  <si>
    <t xml:space="preserve">Construction of Drainage Canal a tCasa Real Cmpd. (back of Prov'l Jai), </t>
  </si>
  <si>
    <t xml:space="preserve">Construction of concrete battery cages and replacement of solar streetlights battery at Capitol Beachfront, </t>
  </si>
  <si>
    <t>Construction/installation of Street lights</t>
  </si>
  <si>
    <t>Improvement/rehabilitation of Municipal Hall, , as per Extra Work Order No. 1</t>
  </si>
  <si>
    <t xml:space="preserve">Rehabilitation/construction of SIKLING DAM, </t>
  </si>
  <si>
    <t xml:space="preserve">Construction of 1 Artesian Well at Sitio Tebag, Brgy. Diaz, </t>
  </si>
  <si>
    <t xml:space="preserve">Drilling/construction of well sourc (w/ pumpng machinery and elevated stell tank) at Baluyot, </t>
  </si>
  <si>
    <t xml:space="preserve">Construction of two (2) units Artesian Well (w/ excavation) at San Eugenio, </t>
  </si>
  <si>
    <t xml:space="preserve">Provision of  PE Pipe for connection of potable drinking water at Brgy. Babuyan, </t>
  </si>
  <si>
    <t xml:space="preserve">Repair/maintenance of Provincial Roads </t>
  </si>
  <si>
    <t>Loans Granted to Multi-Purpose Cooperative/ Livelihood Associations</t>
  </si>
  <si>
    <t>13000 bags cement</t>
  </si>
  <si>
    <t>500 MT Asphalt Pre-mix and 25 drums E. Asphalt 9(SS-1) for use in the maintenance/repair of various provincial roads and bridges</t>
  </si>
  <si>
    <t>6 units, 47-seaters, 12-meter bus</t>
  </si>
  <si>
    <t>2 units Coaster Bus</t>
  </si>
  <si>
    <t>1 unit Hospital Mobile Bus</t>
  </si>
  <si>
    <t>2 units Van</t>
  </si>
  <si>
    <t>3 units Ambulance</t>
  </si>
  <si>
    <t>1 unit Water Truck</t>
  </si>
  <si>
    <t>5 units Close Van</t>
  </si>
  <si>
    <t>2 units Mini Dump Truck</t>
  </si>
  <si>
    <t>1 unit Garbage Compactor</t>
  </si>
  <si>
    <t>1 unit plate compactor</t>
  </si>
  <si>
    <t>1 unit dredging machine</t>
  </si>
  <si>
    <t>3 units mini Vibratory Roller</t>
  </si>
  <si>
    <t>1 unit Man lift</t>
  </si>
  <si>
    <t>2 units pick-up Vehicle</t>
  </si>
  <si>
    <t>2 units Service Vehicle</t>
  </si>
  <si>
    <t>Brgy. San Leon Umingan</t>
  </si>
  <si>
    <t xml:space="preserve">Capitol Complex, Lingayen </t>
  </si>
  <si>
    <t>Calasiao, Pangasinan</t>
  </si>
  <si>
    <t>Alaminos City</t>
  </si>
  <si>
    <t>Brgy. Tombod, Villasis, Pangasinan</t>
  </si>
  <si>
    <t>Brgy. Palisoc, Bautista, Pangasinan</t>
  </si>
  <si>
    <t>Dagupan City</t>
  </si>
  <si>
    <t xml:space="preserve"> Mangaldan, Pangasinan</t>
  </si>
  <si>
    <t>San Fabian, Pangasinan</t>
  </si>
  <si>
    <t>Lingayen, Pangasinan</t>
  </si>
  <si>
    <t xml:space="preserve"> Asingan, Pangasinan</t>
  </si>
  <si>
    <t>Tayug, Pangasinan</t>
  </si>
  <si>
    <t>Bugallon, Pangasinan</t>
  </si>
  <si>
    <t>Labor, materials, equipment andother incidentals for the improvement/rehabilitation of existing Bachelor Officers Quarter (BOQ) into Senior Officers Quarter (SOQ) Avenida Rizal</t>
  </si>
  <si>
    <t xml:space="preserve"> San Quintin, Pangasinan</t>
  </si>
  <si>
    <t>Brgy. San Vicente, Burgos, Pangasinan</t>
  </si>
  <si>
    <t>Brgy. Palma, Basista, Pangasinan</t>
  </si>
  <si>
    <t>Laoac, Pangasinan</t>
  </si>
  <si>
    <t>San Bonifacio, San Manuel, Pangasinan</t>
  </si>
  <si>
    <t>Brgy. Mamabobo, Mangatarem, Pangasinan</t>
  </si>
  <si>
    <t>Brgy. Mantacdang, Umingan, Pangasinan</t>
  </si>
  <si>
    <t>Brgy. Garrita, Bani, Pangasinan</t>
  </si>
  <si>
    <t>Brgy. Pita Road, Infanta, Pangasinan</t>
  </si>
  <si>
    <t>Brgy. Dorongan Sawat, Mangatarem, Pangasinan</t>
  </si>
  <si>
    <t>Aguilar, Pangasinan</t>
  </si>
  <si>
    <t>Agno, Pangasinan</t>
  </si>
  <si>
    <t>Pangasinan</t>
  </si>
  <si>
    <t>Brgy. Guibel, San Jacinto</t>
  </si>
  <si>
    <t>Brgy. Libsong West, Lingayen</t>
  </si>
  <si>
    <t>Urbiztondo, Pangasinan</t>
  </si>
  <si>
    <t>Bolinao, Pangasinan</t>
  </si>
  <si>
    <t>Binmaley, Pangasinan</t>
  </si>
  <si>
    <t>Asingan, Pangasinan</t>
  </si>
  <si>
    <t>Brgy. Banaoang, Malasiqui, Pangasinan</t>
  </si>
  <si>
    <t xml:space="preserve"> Tayug, Pangasinan</t>
  </si>
  <si>
    <t>Brgy. Macabito, Calasiao</t>
  </si>
  <si>
    <t>Brgy. Poblacion, Anda, Pangasinan</t>
  </si>
  <si>
    <t>Brgy. Cabiocaan Calasiao, Pangasinan</t>
  </si>
  <si>
    <t>Mapandan, Pangasinan</t>
  </si>
  <si>
    <t>Anda, Pangasinan</t>
  </si>
  <si>
    <t>Labor, materials, equipment and other incidentals for the construction of Drainage Canal (CHB) w/ RCCP</t>
  </si>
  <si>
    <t>Brgy. Calit, Binmaley, Pangasinan</t>
  </si>
  <si>
    <t xml:space="preserve"> Binmaley, Pangasinan</t>
  </si>
  <si>
    <t>Mangaldan, Pangasinan</t>
  </si>
  <si>
    <t>Waterproofing of walls and floor topping of GSO Basement Area, Capitol Bldg.</t>
  </si>
  <si>
    <t xml:space="preserve"> Lingayen, Pangasinan</t>
  </si>
  <si>
    <t>Construction of Provincial Shuttle Bus Terminal, Motorpool Cmpd.,</t>
  </si>
  <si>
    <t>Labor, materials, equipment and other incidentals for the construction of Training Center #2, Capitol</t>
  </si>
  <si>
    <t>FOR THE 3rd QUARTER, CY 2017</t>
  </si>
  <si>
    <t>Construction of covered court Gymnasium w/ 0.4m Floor Elevation</t>
  </si>
  <si>
    <t>Improvement/interior design for Hall of Fame Building</t>
  </si>
  <si>
    <t>Completion/improvement of Municipal Hall</t>
  </si>
  <si>
    <t>Improvement/rehabilitation of OR/DR and OB Gyne Ward at WPDH</t>
  </si>
  <si>
    <t>Construction of covered court</t>
  </si>
  <si>
    <t>Construction of covered court (Gymnasium, Concrete Post) Palisoc</t>
  </si>
  <si>
    <t>Construction of Municipal Stage, Calasiao Municipal Plaza</t>
  </si>
  <si>
    <t>Proposed construction of Multi-Purpose Bldg.,</t>
  </si>
  <si>
    <t>Construction of Multi-Purpose Hall with covered pathway at NBI Office</t>
  </si>
  <si>
    <t>Construction and Rehabilitation of Drainage Canal at Mangaldan Public Market,</t>
  </si>
  <si>
    <t>Construction of Multi-purpoose Bldg. (covered court) at Sagud Bahley, San Fabian</t>
  </si>
  <si>
    <t>Construction of Bleacher at the Municipal Plaza</t>
  </si>
  <si>
    <t>Rehabilitation of Bleachers, shower rooms, comfort rooms and fence at swimming pool, NRSCC</t>
  </si>
  <si>
    <t>Rehabilitation and repair of Drainage and elevation of concrete pavement at Zone 4, Pangapisan Sur</t>
  </si>
  <si>
    <t>Construction of cover court in Brgy. Plaza at Brgy. Carosuca Sur,</t>
  </si>
  <si>
    <t>Construction of Multi-purpose Hall 2-Storey Bldg. at Brgy. Labney</t>
  </si>
  <si>
    <t>Improvement of 2-storey Multi-Purpose Bldg., (Brgy. Hall) at Brgy. Magallanes (Phase 1)</t>
  </si>
  <si>
    <t>Improvement/extension of Municipal Hall Bldg.</t>
  </si>
  <si>
    <t>Extension of swimming pool warm up area w/ shade at NRSCC Cmpd, Lingayen , @100%, part of 294,651.78 is charged to 3917, Revised CP:1195956.06</t>
  </si>
  <si>
    <t>Repair/rehabilitation of Goat Shed 7m x 18m at OPVET San Quintin Breeding Station</t>
  </si>
  <si>
    <t>Construction/rehab of various facilities for Drug Rehabilitation Center</t>
  </si>
  <si>
    <t>Construction of Multi-Purpose Bldg.</t>
  </si>
  <si>
    <t xml:space="preserve">Construction of Facilitators' Quarters at Brgy. San Vicente, </t>
  </si>
  <si>
    <t xml:space="preserve">Construction/installation of Street lights at Brgy. Turko, </t>
  </si>
  <si>
    <t>Construction of Day Care Center</t>
  </si>
  <si>
    <t>Repair and rehabilitation of Building at OPAG Field Office</t>
  </si>
  <si>
    <t>Construction of 2  units deep well with jetmatic pumpheads</t>
  </si>
  <si>
    <t>Construction of stone masonry</t>
  </si>
  <si>
    <t>Asphalting of Angela Valdez Ramos NH/S</t>
  </si>
  <si>
    <t xml:space="preserve">Costruction of CHB Drainage at Brgy. Poblacion, </t>
  </si>
  <si>
    <t xml:space="preserve">Improvement (Raising and Concreting) of Brgy. Gayaman Road (L=200m;W=4.0) </t>
  </si>
  <si>
    <t>Asphalting of Abalos St., Brgy. Estanza</t>
  </si>
  <si>
    <t>Construction of hanging bridge</t>
  </si>
  <si>
    <t>Concreting of Brgy. Pita Road</t>
  </si>
  <si>
    <t xml:space="preserve">Concreting of farm to market road, </t>
  </si>
  <si>
    <t>Concreting of Maligaya-Sitio Banaolan Rd., Brgy. Palaming</t>
  </si>
  <si>
    <t>Concreting of Brgy. Panakol Road</t>
  </si>
  <si>
    <t xml:space="preserve">Asphalting of Baruan Road, Brgy. Baruan, </t>
  </si>
  <si>
    <t>Concreting of Porok Ilang-ilang Road, Dahlia Road, Rosal Road at Brgy. Buer</t>
  </si>
  <si>
    <t>Concreting of Farm to Market Road Sitio Guilig, Guevara Road, Brgy. Guesang</t>
  </si>
  <si>
    <t>Improvement (patching/blocktopping) of various provincial Roads</t>
  </si>
  <si>
    <t>Improvement (concreting) of road at Mendoza St.</t>
  </si>
  <si>
    <t>Concreting of Sitio Senenche Extension Farm to Market Road</t>
  </si>
  <si>
    <t>Retrofitting of Ramos Bridge</t>
  </si>
  <si>
    <t>Asphalting of Angarian-Banaga Section</t>
  </si>
  <si>
    <t>Blocktopping of Brgy. Road at Brgy. Matalava, Lingayen</t>
  </si>
  <si>
    <t>Blocktopping of Sitio Calay at Brgy. Lomboy</t>
  </si>
  <si>
    <t>Concreting of Sitio Bay-bay Rd.</t>
  </si>
  <si>
    <t>Concreting of Brgy. Barangobong Rd.,</t>
  </si>
  <si>
    <t>Concreting of Brgy. Evangelista Rd.,</t>
  </si>
  <si>
    <t xml:space="preserve">Blocktopping of Ignacio St., at Brgy. Poblacion West, </t>
  </si>
  <si>
    <t>Concreting of Farm to Market Road Located at Purok 7 Brgy. Bactad East</t>
  </si>
  <si>
    <t>Concreting of Joves Farm to Market Road w/ RCCP</t>
  </si>
  <si>
    <t>Asphalting/blocktopping of Road (Circumferential Area)</t>
  </si>
  <si>
    <t>Construction of Sitio Don Juan Extension Farm to Market Road w/ RCCP</t>
  </si>
  <si>
    <t xml:space="preserve">Asphalting of Rose Street and Caimito St., </t>
  </si>
  <si>
    <t>Concreting of Sitio Centro-Sitio Talsi Road, Brgy. Antipangol</t>
  </si>
  <si>
    <t>Patching/blocktopping of Anda Tori-Tori Road</t>
  </si>
  <si>
    <t>Asphalting of  Access Road at NRSCC, Lingayen</t>
  </si>
  <si>
    <t>Asphalting/blocktopping of Duyala St.</t>
  </si>
  <si>
    <t>FOR THE 4th Quarter, CY 2017</t>
  </si>
  <si>
    <t>Labor, materials, equipment and other incidentals for the repair/improvement of PAGO Bldg., at Nursery Tebag Sta. Barbara</t>
  </si>
  <si>
    <t>Labor, materials, equipment and other incidentals for the proposed concreting of Sitio Centro-Sitio Talsi Road, Brgy. Antipangol, San Carlos City</t>
  </si>
  <si>
    <t>13 drums E. Asphalt and 300 MT Asphalt Pre-mix for the patchin/blocktopping of Anda Tori-Tori Road, Anda</t>
  </si>
  <si>
    <t>Labor, materials, equipment and other incidentals for the construction of Provincial Shuttle Bus Terminal, Motorpool Cmpd., Lingayen (Revised CP: P8390864.86, part charged to 2017-6911)</t>
  </si>
  <si>
    <t>Sagud Bahley, San Fabian</t>
  </si>
  <si>
    <t>Construction of Multi-purpoose Bldg. (covered court)</t>
  </si>
  <si>
    <t xml:space="preserve">Construction of Bleacher at the Municipal Plaza </t>
  </si>
  <si>
    <t>Zone 4, Pangapisan Sur, Lingayen</t>
  </si>
  <si>
    <t xml:space="preserve">Rehabilitation and repair of Drainage and elevation of concrete pavement at </t>
  </si>
  <si>
    <t xml:space="preserve"> Brgy. Carosuca Sur, Asingan</t>
  </si>
  <si>
    <t>Construction of cover court in Brgy. Plaza</t>
  </si>
  <si>
    <t>Brgy. Labney, San Jacinto</t>
  </si>
  <si>
    <t>Construction of Multi-purpose Hall 2-Storey Bldg.</t>
  </si>
  <si>
    <t xml:space="preserve">Improvement/extension of Municipal Hall Bldg., </t>
  </si>
  <si>
    <t xml:space="preserve"> Capitol Cmpd., Lingayen</t>
  </si>
  <si>
    <t>Provision of fixed cover and manhole for drainage canal</t>
  </si>
  <si>
    <t xml:space="preserve">Improvement/interior design for Hall of Fame Building at Capitol Complex,  </t>
  </si>
  <si>
    <t xml:space="preserve">Improvement/rehabilitation of OR/DR and OB Gyne Ward at WPDH, </t>
  </si>
  <si>
    <t xml:space="preserve">Construction of Municipal Stage at Calasiao Municipal Plaza, </t>
  </si>
  <si>
    <t>Brgy. Cabarabuan, Mangatarem</t>
  </si>
  <si>
    <t>Construction of Day Care Center with CR and Lavatory</t>
  </si>
  <si>
    <t>Poblacion, San Fabian</t>
  </si>
  <si>
    <t>Construction of Tricycle Terminal</t>
  </si>
  <si>
    <t xml:space="preserve">Construction of Multi-Purpose Bldg., </t>
  </si>
  <si>
    <t>Logolog, Baybay Sur, Sual</t>
  </si>
  <si>
    <t xml:space="preserve">Preventive maintenance of Provicial Jail (Repair and repainting of Exterior Walls and Ceiling) </t>
  </si>
  <si>
    <t xml:space="preserve">Repair, repainting of Walling, Lavatory, and roofing at Dialysis Center, </t>
  </si>
  <si>
    <t>PPH, San Carlos City</t>
  </si>
  <si>
    <t xml:space="preserve">Improvement (repainting of Perimeter Fence) at Lingayen District Hospital, </t>
  </si>
  <si>
    <t>Construction of Waiting Area with Male and Female CR at Bolinao Community Hospital,</t>
  </si>
  <si>
    <t xml:space="preserve"> Bolinao</t>
  </si>
  <si>
    <t>Construction of Mini Chapel at Bayambang Dist. Hospital,</t>
  </si>
  <si>
    <t xml:space="preserve"> Bayambang</t>
  </si>
  <si>
    <t>Poblacion, Basista</t>
  </si>
  <si>
    <t>Provision of pediment w/ extended roofing (covered court) &amp; Hanging Basketball Board Framing</t>
  </si>
  <si>
    <t>Poblacion, Sto. Tomas</t>
  </si>
  <si>
    <t xml:space="preserve">Repair of stage at Dona Aurea E/S Sports Ground, </t>
  </si>
  <si>
    <t>Construction of Guard Tower</t>
  </si>
  <si>
    <t xml:space="preserve">Concreting/upgrading of flooring at Pang. Provincial Jail, </t>
  </si>
  <si>
    <t>San Juan, San Manuel</t>
  </si>
  <si>
    <t>Construction of Multi-Purpose Hall</t>
  </si>
  <si>
    <t>Brgy. San Roque, San Manuel</t>
  </si>
  <si>
    <t>Construction of 5 units dugwell</t>
  </si>
  <si>
    <t>Brgy. Dusoc, Bayambang</t>
  </si>
  <si>
    <t>Construction of 2 units deep well</t>
  </si>
  <si>
    <t>Construction of 10 Artesian Wells w/ jetmatic Pumphead</t>
  </si>
  <si>
    <t>Brgy. Evangelista, Umingan</t>
  </si>
  <si>
    <t>Construction of 2 units Artesian Well</t>
  </si>
  <si>
    <t>Brgy. Prado, Umingan</t>
  </si>
  <si>
    <t xml:space="preserve"> Bani</t>
  </si>
  <si>
    <t>Construction of water system (drilling of Point of Source w/ installation of Motorpump and PVC distribution Pipeline) at Garita Nat'l High Sch.</t>
  </si>
  <si>
    <t>Construction of two(2) units Artesian Well</t>
  </si>
  <si>
    <t>Brgy. San Juan, Umingan</t>
  </si>
  <si>
    <t xml:space="preserve">Construction of 1 unit, 3 chamber laundry septic tank at EPDH, </t>
  </si>
  <si>
    <t xml:space="preserve">Construction of Artesian Well Projects at Waterworks Section , Motorpool Cmpd., </t>
  </si>
  <si>
    <t>Brgy. Calit, Binmaley</t>
  </si>
  <si>
    <t>Construction of Drainage Canal (CHB) w/ RCCP</t>
  </si>
  <si>
    <t>Brgy. Calaocan, San Nicolas</t>
  </si>
  <si>
    <t>Concreting of Farm to Market Road</t>
  </si>
  <si>
    <t>Brgy. Palaming, San Carlos City</t>
  </si>
  <si>
    <t>Concreting of Maligaya-Sitio Banaolan Rd.</t>
  </si>
  <si>
    <t>Brgy. Sto. Tomas Road, San Jacinto</t>
  </si>
  <si>
    <t>5 drum E. Asphalt &amp; 110 MT Asphalt Pre-mix for asphalting</t>
  </si>
  <si>
    <t>Brgy. Sumabnit, Binalonan</t>
  </si>
  <si>
    <t>11 drums E. Asphalt and 253 Asphalt Pre-mix for the Asphalting</t>
  </si>
  <si>
    <t>Don Canuto St., Brgy. Domalandan West, Lingayen</t>
  </si>
  <si>
    <t>Construction of drainage system</t>
  </si>
  <si>
    <t>Langka St., Brgy. San Jose, Alaminos City</t>
  </si>
  <si>
    <t>9 drums E. Asphalt and 207 MT of Asphalt Pre-mix for the Asphalting</t>
  </si>
  <si>
    <t>Concreting of Beleng Rd.</t>
  </si>
  <si>
    <t>Labor, materials, equipment and other incidentals for the concreting of Macayo-cayo</t>
  </si>
  <si>
    <t>Brgy. Mancasuy Rd., Binalonan</t>
  </si>
  <si>
    <t>9 drums E. Asphalt and 233 MT of Asphalt Pre-mix for the Asphalting/blocktopping</t>
  </si>
  <si>
    <t>Brgy. Catalina Rd., Binalonan</t>
  </si>
  <si>
    <t>7 drums E. Asphalt and 152 MT Asphalt Pre-mix for the Asphalting</t>
  </si>
  <si>
    <t>Brgy. Cili Rd., Binalonan</t>
  </si>
  <si>
    <t>7 drums E. Asphalt and 221 MT Asphalt Pre-mix for the blocktopping</t>
  </si>
  <si>
    <t>150 MT of Asphalt Pre-mix and 7 drums of E. Asphalt for the asphalting of access road of Dasol Community Hospital and Dasol Breeding Station</t>
  </si>
  <si>
    <t>Brgy. Road, Brgy. Butao, Malasiqui</t>
  </si>
  <si>
    <t>299 MT Aspalt Pre-mix and 9 drums E. Asphalt use in blocktopping/patching</t>
  </si>
  <si>
    <t>310 MT Aspalt Pre-mix and 13 drums E. Asphalt use in blocktopping of Teofilo Visperas to Meliton Enriquez Rd.</t>
  </si>
  <si>
    <t>Brgy. Magsaysay Rd., San Jacinto</t>
  </si>
  <si>
    <t>11 drums E. Asphalt and 288 MT Asphalt Pre-mix for the blocktopping</t>
  </si>
  <si>
    <t>Concreting of Purok 1  Rd.</t>
  </si>
  <si>
    <t>160 MT Bituminous Concrete Surface Course and 20 drums Bituminous Prime Coat for the asphalting of Carosalesan-Aloo Road</t>
  </si>
  <si>
    <t>Brgy. Dilan Paurino, Urdaneta City</t>
  </si>
  <si>
    <t>12 drums E. Asphalt and 374 MT Asphalt Pre-mix for the Asphalting/blocktopping</t>
  </si>
  <si>
    <t>Brgy. Cabiocaan Calasiao</t>
  </si>
  <si>
    <t xml:space="preserve">466 MT of Asphalt Pre-mix and 17 drums of Emulsified Asphalt for the Asphalting of Rose Street and Caimito St., </t>
  </si>
  <si>
    <t xml:space="preserve">44 MT Asphalt Pre-mix and 2 drums of E. Asphalt for the Asphalting of  Access Road at NRSCC, </t>
  </si>
  <si>
    <t xml:space="preserve">Rehabilitation of 1 unit box culvert (3x3x3x6m) at Castillo St., </t>
  </si>
  <si>
    <t xml:space="preserve">322 MT Asphalt pre-mix and 10 drums E. Asphalt for the Asphalt/blocktopping of Canarem Road going to Barangobong and Burgos Rd, </t>
  </si>
  <si>
    <t>Brgy. Salud, Natividad</t>
  </si>
  <si>
    <t>Concreting of Sitio Ketegan Road</t>
  </si>
  <si>
    <t>Oct. 2017</t>
  </si>
  <si>
    <t xml:space="preserve"> </t>
  </si>
  <si>
    <t>Dec. 2017</t>
  </si>
  <si>
    <t>On-going</t>
  </si>
  <si>
    <t>Not yet started</t>
  </si>
  <si>
    <t>We hereby certify that we have reviewed the contents and hereby attest to the veracity and correctness of the data or information contained in this document.</t>
  </si>
  <si>
    <t>ARTURO V. SORIANO, CPA</t>
  </si>
  <si>
    <t>Provincial Accountant</t>
  </si>
  <si>
    <t>HON.  AMADO I. ESPINO, III</t>
  </si>
  <si>
    <t>Governor</t>
  </si>
  <si>
    <t>FDP Form 8 - Local Disaster Risk Reduction and Management Fund Utilization</t>
  </si>
  <si>
    <t>(COA Form)</t>
  </si>
  <si>
    <t>LOCAL DISASTER RISK REDUCTION AND MANAGEMENT FUND UTILIZATION</t>
  </si>
  <si>
    <t>As of December 2017</t>
  </si>
  <si>
    <t>LDRRMF</t>
  </si>
  <si>
    <t>Particulars</t>
  </si>
  <si>
    <t>Quick Response</t>
  </si>
  <si>
    <t>Mitigation Fund</t>
  </si>
  <si>
    <t>NDRRMF</t>
  </si>
  <si>
    <t>From Other LGUs</t>
  </si>
  <si>
    <t>From Other Sources</t>
  </si>
  <si>
    <t>Total</t>
  </si>
  <si>
    <t>Fund (QRF)</t>
  </si>
  <si>
    <t>A. Sources of Funds:</t>
  </si>
  <si>
    <t>Current Appropriation</t>
  </si>
  <si>
    <t>Continuing Appropriation</t>
  </si>
  <si>
    <t>Previous Year's Appropriation transferred to the Special Trust Fund</t>
  </si>
  <si>
    <t>Transfers/Grants</t>
  </si>
  <si>
    <r>
      <t xml:space="preserve">Others </t>
    </r>
    <r>
      <rPr>
        <sz val="14"/>
        <rFont val="Cambria"/>
        <family val="1"/>
        <scheme val="major"/>
      </rPr>
      <t xml:space="preserve"> </t>
    </r>
    <r>
      <rPr>
        <i/>
        <sz val="14"/>
        <rFont val="Cambria"/>
        <family val="1"/>
        <scheme val="major"/>
      </rPr>
      <t>Interest Income</t>
    </r>
    <r>
      <rPr>
        <i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   </t>
    </r>
    <r>
      <rPr>
        <i/>
        <sz val="14"/>
        <rFont val="Calibri"/>
        <family val="2"/>
        <scheme val="minor"/>
      </rPr>
      <t>(Trust Fund)</t>
    </r>
  </si>
  <si>
    <t>Total Funds Available</t>
  </si>
  <si>
    <t>B. Utilization</t>
  </si>
  <si>
    <t>Medicines</t>
  </si>
  <si>
    <t>Medical Supplies</t>
  </si>
  <si>
    <t>Food Supplies</t>
  </si>
  <si>
    <t>Office Supplies</t>
  </si>
  <si>
    <t>Repair of Evacuation Center</t>
  </si>
  <si>
    <t>Disaster Response &amp; Rescue Equipment</t>
  </si>
  <si>
    <t>Institutional/Capacity Development (Ex. Trainings, environmental assessment &amp; other related activities)</t>
  </si>
  <si>
    <t>Construction of Evacuation Center</t>
  </si>
  <si>
    <t xml:space="preserve">Capital Outlay - Equipment </t>
  </si>
  <si>
    <t>Transfer to other LGUs</t>
  </si>
  <si>
    <t>Other Maintenance and Operating Expenses</t>
  </si>
  <si>
    <t>Traveling Expense</t>
  </si>
  <si>
    <t>Training Expense</t>
  </si>
  <si>
    <t>IT Equipment &amp; Software</t>
  </si>
  <si>
    <t>Motor Vehicles</t>
  </si>
  <si>
    <t>Other Machineries and Equipment</t>
  </si>
  <si>
    <t>Watercrafts</t>
  </si>
  <si>
    <t>Other Property, Plant and Equipment</t>
  </si>
  <si>
    <t>Roads, Highways and Bridges</t>
  </si>
  <si>
    <t>Communication Equipment</t>
  </si>
  <si>
    <t>Gasoline, Oil, Lubricants</t>
  </si>
  <si>
    <t>Drugs and Medicines</t>
  </si>
  <si>
    <t>Donations</t>
  </si>
  <si>
    <t>Repair &amp; Maintenance-Motor Vehicles</t>
  </si>
  <si>
    <t>Honorarium</t>
  </si>
  <si>
    <t>Office Equipment</t>
  </si>
  <si>
    <t>Furnitures &amp; Fixtures</t>
  </si>
  <si>
    <t>Other Structures</t>
  </si>
  <si>
    <t>Other Transportation</t>
  </si>
  <si>
    <r>
      <t xml:space="preserve">Repair/Rehabilitation of Public Infrastructures, Roads, Highways and Bridges, etc.               </t>
    </r>
    <r>
      <rPr>
        <i/>
        <sz val="14"/>
        <rFont val="Calibri"/>
        <family val="2"/>
        <scheme val="minor"/>
      </rPr>
      <t xml:space="preserve">         (Trust Fund)</t>
    </r>
  </si>
  <si>
    <r>
      <t xml:space="preserve">Repair &amp; Maintenance - Building &amp; Other Structures                           </t>
    </r>
    <r>
      <rPr>
        <i/>
        <sz val="14"/>
        <rFont val="Calibri"/>
        <family val="2"/>
        <scheme val="minor"/>
      </rPr>
      <t>(Trust Fund)</t>
    </r>
  </si>
  <si>
    <t xml:space="preserve">         </t>
  </si>
  <si>
    <r>
      <t xml:space="preserve">Bank Charges                      </t>
    </r>
    <r>
      <rPr>
        <i/>
        <sz val="14"/>
        <rFont val="Calibri"/>
        <family val="2"/>
        <scheme val="minor"/>
      </rPr>
      <t>(Trust Fund)</t>
    </r>
  </si>
  <si>
    <t>Total Utilization</t>
  </si>
  <si>
    <t>Unutilized Balance</t>
  </si>
  <si>
    <t xml:space="preserve">I hereby certify that I have reviewed the contents and hereby attest to the veracity and correctness of the data or </t>
  </si>
  <si>
    <t>information contained in this document.</t>
  </si>
  <si>
    <t>FDP Form 11 - SEF Utilization</t>
  </si>
  <si>
    <t>(SEF Budget Accountability Form No. 1)</t>
  </si>
  <si>
    <t>REPORT OF SEF UTILIZATION</t>
  </si>
  <si>
    <t>For the Quarter Ending  December 31, 2017</t>
  </si>
  <si>
    <t xml:space="preserve">Province/City Municipality </t>
  </si>
  <si>
    <t>Receipt from SEF</t>
  </si>
  <si>
    <t>Less:</t>
  </si>
  <si>
    <t>DISBURSEMENTS (broken down by expense class and by object of expenditure)</t>
  </si>
  <si>
    <t>Personal Services</t>
  </si>
  <si>
    <t>-0-</t>
  </si>
  <si>
    <t>Maintenance and Other Operating Expenses</t>
  </si>
  <si>
    <t>Capital Outlay</t>
  </si>
  <si>
    <t>Financial Expenses</t>
  </si>
  <si>
    <t>Sub-total</t>
  </si>
  <si>
    <t>Balance</t>
  </si>
  <si>
    <t>We hereby certify that we have reviewed the</t>
  </si>
  <si>
    <t>contents and hereby attest to the veracity and</t>
  </si>
  <si>
    <t>correctness of the data or information</t>
  </si>
  <si>
    <t>contained in this document.</t>
  </si>
  <si>
    <t>HON. AMADO I. ESPINO, III</t>
  </si>
  <si>
    <t xml:space="preserve">               Governor</t>
  </si>
  <si>
    <t xml:space="preserve">             </t>
  </si>
  <si>
    <t>FDP Form 9 - Statement of Cash Flow</t>
  </si>
  <si>
    <t>PROVINCE OF PANGASINAN</t>
  </si>
  <si>
    <t>Statement of Condensed Cash Flows</t>
  </si>
  <si>
    <t>GENERAL FUND</t>
  </si>
  <si>
    <t>For the Fourth Quarter Ending December 31,2017</t>
  </si>
  <si>
    <t>Cash Flows from Operating Activities:</t>
  </si>
  <si>
    <t>Cash Inflows:</t>
  </si>
  <si>
    <t>Collection from Taxpayers</t>
  </si>
  <si>
    <t>Share from Internal Revenue Allotment</t>
  </si>
  <si>
    <t>Receipts from business/service income</t>
  </si>
  <si>
    <t>Interest Income</t>
  </si>
  <si>
    <t>Other Receipts</t>
  </si>
  <si>
    <t>Total Cash Inflow</t>
  </si>
  <si>
    <t>Cash Outflows:</t>
  </si>
  <si>
    <t>Payment of expenses</t>
  </si>
  <si>
    <t>Payment to suppliers and creditors</t>
  </si>
  <si>
    <t>Payment to employees</t>
  </si>
  <si>
    <t>Interest  Expenses</t>
  </si>
  <si>
    <t>Other Expenses</t>
  </si>
  <si>
    <t>Total Cash Outflow</t>
  </si>
  <si>
    <t>Net Cas Flows from Operating Activities</t>
  </si>
  <si>
    <t>Cash Flows from Investing Activities:</t>
  </si>
  <si>
    <t>Proceeds from Sale of Investment Property</t>
  </si>
  <si>
    <t>Proceeds from Sale/Disposal of  Property, Plant and Equipment</t>
  </si>
  <si>
    <t>Proceeds from Sale of Biological Assets</t>
  </si>
  <si>
    <t>Collection of Principal on Loans to other Entities</t>
  </si>
  <si>
    <t>Purchase / Construction of Investment Property</t>
  </si>
  <si>
    <t>Purchase  / Construction of Property, Plant and Equipment</t>
  </si>
  <si>
    <t>Purchase of Bearer Biological Assets</t>
  </si>
  <si>
    <t>Grant of Loans</t>
  </si>
  <si>
    <t>Net Cash Flows from Investing Activities</t>
  </si>
  <si>
    <t>Cash Flows from Financing Activities:</t>
  </si>
  <si>
    <t>Proceeds from Loans</t>
  </si>
  <si>
    <t>Payment of Long-Term Liabilities</t>
  </si>
  <si>
    <t>Payment of Loan Amortization</t>
  </si>
  <si>
    <t>Net Cash Flows from Financing Activities</t>
  </si>
  <si>
    <t xml:space="preserve">Total Cash Provided by Operating,Investing and </t>
  </si>
  <si>
    <t>Financing Activities</t>
  </si>
  <si>
    <t>Add:Cash at Beginning of the Quarter</t>
  </si>
  <si>
    <t>Cash at the End of the Quarter</t>
  </si>
  <si>
    <t xml:space="preserve"> Certified Correct: </t>
  </si>
  <si>
    <t>ARTURO V. SORIANO,CPA</t>
  </si>
  <si>
    <t>PROVINCIAL ACCOUNTANT</t>
  </si>
  <si>
    <t>FDP Form 6 - Trust Fund Utilization</t>
  </si>
  <si>
    <t>CONSOLIDATED QUARTERLY REPORT ON GOVERNMENT PROJECTS, PROGRAMS or ACTIVITIES</t>
  </si>
  <si>
    <t>FOR THE OCTOBER - DECEMBER QUARTER, CY 2017</t>
  </si>
  <si>
    <r>
      <t xml:space="preserve">Province : </t>
    </r>
    <r>
      <rPr>
        <b/>
        <u/>
        <sz val="11"/>
        <rFont val="Times New Roman"/>
        <family val="1"/>
      </rPr>
      <t>PANGASINAN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</si>
  <si>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</si>
  <si>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</si>
  <si>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</si>
  <si>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</si>
  <si>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</si>
  <si>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</si>
  <si>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</si>
  <si>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</si>
  <si>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Rehabilitation/Improvement/Upgrading of Burgos-Iliw-Iliw Road at Burgos, Pangasinan</t>
  </si>
  <si>
    <t>fund from the Department of Interior and Local Government-CMGP; cost incurred in the quarter P18,839,831.17</t>
  </si>
  <si>
    <t>Rehabilitation of Banaoang- Mapandan Road @ Sta. Barbara and Mapandan, Pangasinan</t>
  </si>
  <si>
    <t>Sta. Barbara and Mapandan, Pangasinan</t>
  </si>
  <si>
    <t>fund from the Department of Interior and Local Government-CMGP; cost incurred in the quarter P24,755,268.73</t>
  </si>
  <si>
    <t>Hybrid Yellow Corn Seeds and Fertilizer Subsidy Project in support to the Agro-Industrial Enterprises Program</t>
  </si>
  <si>
    <t>OPAg, Sta. Barbara, Pangasinan</t>
  </si>
  <si>
    <t>fund from the Department of Agriculture - prize of Prov'l. Gov't. of Pangasinan as Outstanding Province to the CY 2016 National Quality Corn Achievers Awards</t>
  </si>
  <si>
    <t>Certified Palay Seeds and Fertilizer Subsidy Project  in support to the Agro-Industrial Enterprises Program</t>
  </si>
  <si>
    <t>fund from the Agricultural Training Institute Regional Training Center - prize of Prov'l. Gov't. of Pangasinan as Outstanding Province to the CY 2016 Rice Achievers Awards</t>
  </si>
  <si>
    <t>Implementation of the Farm Mechanization Service Facility under the PRDP - IREAP (1 unit Tractor with Cage Riller / Leveller, Rotary Tiller, and Trailer for Centro Toma - Colayo Farmers Multi-Purpose Cooperative)</t>
  </si>
  <si>
    <t>Centro Toma Bani, Pangasinan</t>
  </si>
  <si>
    <t>fund from the PRDP-IREAP-GOP &amp; LGU; cost incurred in the quarter P362,800.00</t>
  </si>
  <si>
    <t>Implementation of the Farm Mechanization Service Facility under the PRDP - IREAP (1 unit Tractor with Cage Riller / Leveller, Rotary Tiller, and Trailer for Laguit Padilla Multi-Purpose Cooperative)</t>
  </si>
  <si>
    <t>Laguit Padilla, Bugallon, Pangasinan</t>
  </si>
  <si>
    <t>Implementation of the Farm Mechanization Service Facility under the PRDP - IREAP (1 unit Tractor with Cage Riller / Leveller, Rotary Tiller, and Trailer for Saint Paschal Baylon Multi-Purpose Cooperative)</t>
  </si>
  <si>
    <t>Poblacion, San Quintin, Pangasinan</t>
  </si>
  <si>
    <t>Implementation of the Farm Mechanization Service Facility under the PRDP - IREAP (1 unit Tractor with Cage Riller / Leveller, Rotary Tiller, and Trailer for Maresma Multi-Purpose Cooperative)</t>
  </si>
  <si>
    <t>Balungao, Pangasinan</t>
  </si>
  <si>
    <t>Implementation of the Farm Mechanization Service Facility under the PRDP - IREAP (1 unit Tractor with Cage Riller / Leveller, Rotary Tiller, and Trailer for Tay-ak Marketing Cooperative)</t>
  </si>
  <si>
    <t>Cabaruan, Umingan, Pangasinan</t>
  </si>
  <si>
    <t>Implementation of the Farm Mechanization Service Facility under the PRDP - IREAP (1 unit Tractor with Cage Riller / Leveller, Rotary Tiller, and Trailer for Mapolopolo Agrarian Reform Cooperative)</t>
  </si>
  <si>
    <t>Mapolopolo, Basista, Pangasinan</t>
  </si>
  <si>
    <t>fund from the PRDP-IREAP-GOP; cost incurred in the quarter P200,000.00</t>
  </si>
  <si>
    <t>Implementation of the Farm Mechanization Service Facility under the PRDP - IREAP (1 unit Tractor with Cage Riller / Leveller, Rotary Tiller, and Trailer for Nayon Credit Cooperative)</t>
  </si>
  <si>
    <t>Bantog, Umingan, Pangasinan</t>
  </si>
  <si>
    <t>Implementation of the Farm Mechanization Service Facility under the PRDP - IREAP (1 unit Tractor with Cage Riller / Leveller, Rotary Tiller, and Trailer for Bayanihan Hundred Islands ARC Cooperative)</t>
  </si>
  <si>
    <t>Poblacion, Alaminos City, Pangasinan</t>
  </si>
  <si>
    <t>Implementation of the Farm Mechanization Service Facility under the PRDP - IREAP (1 unit Tractor with Cage Riller / Leveller, Rotary Tiller, and Trailer for Saranay Agrarian Reform Cooperative)</t>
  </si>
  <si>
    <t>San Macario Sur, Natividad, Pangasinan</t>
  </si>
  <si>
    <t>Implementation of the Farm Mechanization Service Facility under the PRDP - IREAP (1 unit Tractor with Cage Riller / Leveller, Rotary Tiller, and Trailer for Capulaan Multi-Purpose Cooperative)</t>
  </si>
  <si>
    <t>Capulaan, Villasis, Pangasinan</t>
  </si>
  <si>
    <t>Implementation of the Farm Mechanization Service Facility under the PRDP - IREAP (1 unit Tractor with Cage Riller / Leveller, Rotary Tiller, and Trailer for Catuday AR Cooperative)</t>
  </si>
  <si>
    <t>Catuday, Bolinao, Pangasinan</t>
  </si>
  <si>
    <t>fund from the PRDP-IREAP-LGU; cost incurred in the quarter P162,800.00</t>
  </si>
  <si>
    <t>Implementation of the Farm Mechanization Service Facility under the PRDP - IREAP (1 unit Tractor with Cage Riller / Leveller, Rotary Tiller, and Trailer for Southern Binmaley Multi-Purpose Cooperative)</t>
  </si>
  <si>
    <t>Pallas, Binmaley, Pangasinan</t>
  </si>
  <si>
    <t>Implementation of the Farm Mechanization Service Facility under the PRDP - IREAP (1 unit Tractor with Cage Riller / Leveller, Rotary Tiller, and Trailer for Lambayan Multi-Purpose Cooperative)</t>
  </si>
  <si>
    <t>Poblacion, Mapandan, Pangasinan</t>
  </si>
  <si>
    <t>Implementation of the Farm Mechanization Service Facility under the PRDP - IREAP (1 unit Tractor with Cage Riller / Leveller, Rotary Tiller, and Trailer for Catablan ARC Credit Cooperative)</t>
  </si>
  <si>
    <t>Catablan, Urdaneta City, Pangasinan</t>
  </si>
  <si>
    <t>Implementation of the Farm Mechanization Service Facility under the PRDP - IREAP (1 unit Tractor with Cage Riller / Leveller, Rotary Tiller, and Trailer for Raniag Mantacdang Multi-Purpose Cooperative)</t>
  </si>
  <si>
    <t>Mantacdang, San Quintin, Pangasinan</t>
  </si>
  <si>
    <t>Implementation of the Farm Mechanization Service Facility under the PRDP - IREAP (1 unit Tractor with Cage Riller / Leveller, Rotary Tiller, and Trailer for Atlas Mabuna Multi-Purpose Cooperative)</t>
  </si>
  <si>
    <t>Lasip, Malasiqui, Pangasinan</t>
  </si>
  <si>
    <t>Implementation of the Farm Mechanization Service Facility under the PRDP - IREAP (1 unit Tractor with Cage Riller / Leveller, Rotary Tiller, and Trailer for Aramal Tococ FFF Multi-Purpose Cooperative)</t>
  </si>
  <si>
    <t>Aramal, San Fabian, Pangasinan</t>
  </si>
  <si>
    <t>TOTAL</t>
  </si>
  <si>
    <t>FDP Form 12- Unliquidated Cash Advances</t>
  </si>
  <si>
    <t>UNLIQUIDATED CASH ADVANCES</t>
  </si>
  <si>
    <t>As of December 31, 2017</t>
  </si>
  <si>
    <t xml:space="preserve">Province, City or Municipality: </t>
  </si>
  <si>
    <t>PANGASINAN</t>
  </si>
  <si>
    <t>Name of Debtor
 (in alphabetical order)</t>
  </si>
  <si>
    <t xml:space="preserve">Amount Balance 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</si>
  <si>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</si>
  <si>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</si>
  <si>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</si>
  <si>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</si>
  <si>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</si>
  <si>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</si>
  <si>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</si>
  <si>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</si>
  <si>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</si>
  <si>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</si>
  <si>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</si>
  <si>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Advances for Officers and Employees</t>
  </si>
  <si>
    <t>Salvador Vedaña</t>
  </si>
  <si>
    <t>Traveling Expenses</t>
  </si>
  <si>
    <t>Judge Dionisio C. Sison</t>
  </si>
  <si>
    <t>Eugenio G. Ramos</t>
  </si>
  <si>
    <t>BM Eduardo Perez, Sr.</t>
  </si>
  <si>
    <t>BM Rogelio Law</t>
  </si>
  <si>
    <t>Atty. Feliciano M. Bautista</t>
  </si>
  <si>
    <t>Roderick Mina</t>
  </si>
  <si>
    <t>BM Leonardo Caranto</t>
  </si>
  <si>
    <t>Maximu Dulay</t>
  </si>
  <si>
    <t>Federico Victorio</t>
  </si>
  <si>
    <t>Rodolfo Rivera</t>
  </si>
  <si>
    <t>Rodolfo Itchon</t>
  </si>
  <si>
    <t>Rodolfo Rodrigo</t>
  </si>
  <si>
    <t>Narciso Ramos</t>
  </si>
  <si>
    <t>Felipe Santillan</t>
  </si>
  <si>
    <t>Advances to Special Disbursing</t>
  </si>
  <si>
    <t>Rodolfo M. Cortez</t>
  </si>
  <si>
    <t>GRAND TOTAL</t>
  </si>
  <si>
    <t xml:space="preserve">                Governor</t>
  </si>
  <si>
    <t>LBP Form No.6</t>
  </si>
  <si>
    <t>ANNEX "F"</t>
  </si>
  <si>
    <t>Republic of the Phillippines</t>
  </si>
  <si>
    <t>General Fund</t>
  </si>
  <si>
    <t>For the Year 2018</t>
  </si>
  <si>
    <t>Date</t>
  </si>
  <si>
    <t>Principal</t>
  </si>
  <si>
    <t xml:space="preserve">                          Previous Payment</t>
  </si>
  <si>
    <t xml:space="preserve">    Balance of the</t>
  </si>
  <si>
    <t>Creditor</t>
  </si>
  <si>
    <t>Contracted</t>
  </si>
  <si>
    <t>Term</t>
  </si>
  <si>
    <t>Amount</t>
  </si>
  <si>
    <t xml:space="preserve">        Made</t>
  </si>
  <si>
    <t xml:space="preserve"> (Budget Year)*</t>
  </si>
  <si>
    <t xml:space="preserve">        Principal</t>
  </si>
  <si>
    <t>Interest</t>
  </si>
  <si>
    <t>Land Bank of the</t>
  </si>
  <si>
    <t>10 yrs</t>
  </si>
  <si>
    <t xml:space="preserve">    Philippines</t>
  </si>
  <si>
    <t>7 yrs</t>
  </si>
  <si>
    <t>Dagupan Branch</t>
  </si>
  <si>
    <t>10/21/2015</t>
  </si>
  <si>
    <t>12/21/2015</t>
  </si>
  <si>
    <t>1/29/2016</t>
  </si>
  <si>
    <t>5 yrs</t>
  </si>
  <si>
    <t>9/27/2015</t>
  </si>
  <si>
    <t>Certified  Correct:</t>
  </si>
  <si>
    <t>ARTURO  V.  SORIANO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</si>
</sst>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_-&quot;₱&quot;* #,##0.00_-;\-&quot;₱&quot;* #,##0.00_-;_-&quot;₱&quot;* &quot;-&quot;??_-;_-@_-"/>
    <numFmt numFmtId="165" formatCode="_(\P* #,##0.00_);_(\P* \(#,##0.00\);_(\P* &quot;-&quot;??_);_(@_)"/>
    <numFmt numFmtId="166" formatCode="_(&quot;₱&quot;* #,##0.00_);_(&quot;₱&quot;* \(#,##0.00\);_(&quot;₱&quot;* &quot;-&quot;??_);_(@_)"/>
    <numFmt numFmtId="167" formatCode="_(\P* #,##0.00_);_(\P* \(#,##0.00\);_(&quot;$&quot;* &quot;-&quot;??_);_(@_)"/>
    <numFmt numFmtId="168" formatCode="_(\P* #,##0.00_);_(* \(#,##0.00\);_(* &quot;-&quot;??_);_(@_)"/>
    <numFmt numFmtId="169" formatCode="mm/dd/yyyy;@"/>
    <numFmt numFmtId="170" formatCode="_-* #,##0.00_-;\-* #,##0.00_-;_-* &quot;-&quot;??_-;_-@_-"/>
    <numFmt numFmtId="171" formatCode="mm/dd/yy;@"/>
    <numFmt numFmtId="172" formatCode="_(\P* #,##0.00_);_(&quot;$&quot;* \(#,##0.00\);_(&quot;$&quot;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Franklin Gothic Medium Cond"/>
      <family val="2"/>
    </font>
    <font>
      <sz val="12"/>
      <name val="Arial Narrow"/>
      <family val="2"/>
    </font>
    <font>
      <sz val="9"/>
      <name val="Cambria"/>
      <family val="1"/>
      <scheme val="major"/>
    </font>
    <font>
      <sz val="11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4"/>
      <name val="Calibri"/>
      <family val="2"/>
      <scheme val="minor"/>
    </font>
    <font>
      <sz val="14"/>
      <name val="Cambria"/>
      <family val="1"/>
      <scheme val="major"/>
    </font>
    <font>
      <i/>
      <sz val="14"/>
      <name val="Cambria"/>
      <family val="1"/>
      <scheme val="major"/>
    </font>
    <font>
      <i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8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3" fontId="4" fillId="0" borderId="1" xfId="1" applyFont="1" applyBorder="1" applyAlignment="1">
      <alignment vertical="center"/>
    </xf>
    <xf numFmtId="9" fontId="4" fillId="0" borderId="2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3" fontId="4" fillId="0" borderId="1" xfId="2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vertical="center"/>
    </xf>
    <xf numFmtId="9" fontId="4" fillId="0" borderId="7" xfId="1" applyNumberFormat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 wrapText="1"/>
    </xf>
    <xf numFmtId="43" fontId="4" fillId="0" borderId="5" xfId="1" applyFont="1" applyBorder="1" applyAlignment="1">
      <alignment vertical="center"/>
    </xf>
    <xf numFmtId="9" fontId="4" fillId="0" borderId="8" xfId="1" applyNumberFormat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 wrapText="1"/>
    </xf>
    <xf numFmtId="0" fontId="5" fillId="0" borderId="2" xfId="0" applyFont="1" applyBorder="1"/>
    <xf numFmtId="43" fontId="6" fillId="0" borderId="1" xfId="2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9" fontId="6" fillId="0" borderId="2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4" applyFont="1" applyBorder="1" applyAlignment="1">
      <alignment vertical="center" wrapText="1"/>
    </xf>
    <xf numFmtId="43" fontId="7" fillId="0" borderId="1" xfId="2" applyFont="1" applyBorder="1" applyAlignment="1">
      <alignment vertical="center"/>
    </xf>
    <xf numFmtId="9" fontId="7" fillId="0" borderId="2" xfId="2" applyNumberFormat="1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 wrapText="1"/>
    </xf>
    <xf numFmtId="43" fontId="7" fillId="2" borderId="2" xfId="2" applyNumberFormat="1" applyFont="1" applyFill="1" applyBorder="1" applyAlignment="1">
      <alignment vertical="center"/>
    </xf>
    <xf numFmtId="43" fontId="7" fillId="0" borderId="1" xfId="2" applyNumberFormat="1" applyFont="1" applyBorder="1" applyAlignment="1">
      <alignment vertical="center"/>
    </xf>
    <xf numFmtId="14" fontId="7" fillId="0" borderId="5" xfId="2" applyNumberFormat="1" applyFont="1" applyBorder="1" applyAlignment="1">
      <alignment horizontal="center" vertical="center" wrapText="1"/>
    </xf>
    <xf numFmtId="43" fontId="7" fillId="2" borderId="1" xfId="2" applyNumberFormat="1" applyFont="1" applyFill="1" applyBorder="1" applyAlignment="1">
      <alignment vertical="center"/>
    </xf>
    <xf numFmtId="9" fontId="7" fillId="0" borderId="1" xfId="2" applyNumberFormat="1" applyFont="1" applyBorder="1" applyAlignment="1">
      <alignment horizontal="center" vertical="center"/>
    </xf>
    <xf numFmtId="9" fontId="7" fillId="0" borderId="7" xfId="2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43" fontId="7" fillId="2" borderId="7" xfId="2" applyNumberFormat="1" applyFont="1" applyFill="1" applyBorder="1" applyAlignment="1">
      <alignment vertical="center"/>
    </xf>
    <xf numFmtId="0" fontId="7" fillId="0" borderId="0" xfId="4" applyFont="1" applyBorder="1" applyAlignment="1">
      <alignment horizontal="center" vertical="center" wrapText="1"/>
    </xf>
    <xf numFmtId="43" fontId="7" fillId="0" borderId="2" xfId="2" applyNumberFormat="1" applyFont="1" applyBorder="1" applyAlignment="1">
      <alignment vertical="center"/>
    </xf>
    <xf numFmtId="43" fontId="7" fillId="0" borderId="4" xfId="2" applyNumberFormat="1" applyFont="1" applyBorder="1" applyAlignment="1">
      <alignment vertical="center"/>
    </xf>
    <xf numFmtId="9" fontId="7" fillId="0" borderId="4" xfId="2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3" fontId="0" fillId="0" borderId="1" xfId="1" applyFont="1" applyFill="1" applyBorder="1" applyAlignment="1">
      <alignment vertical="center"/>
    </xf>
    <xf numFmtId="9" fontId="8" fillId="0" borderId="1" xfId="6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43" fontId="0" fillId="0" borderId="4" xfId="1" applyFont="1" applyFill="1" applyBorder="1" applyAlignment="1">
      <alignment vertical="center"/>
    </xf>
    <xf numFmtId="0" fontId="9" fillId="0" borderId="1" xfId="4" applyFont="1" applyFill="1" applyBorder="1" applyAlignment="1">
      <alignment vertical="center" wrapText="1"/>
    </xf>
    <xf numFmtId="165" fontId="0" fillId="0" borderId="1" xfId="1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43" fontId="9" fillId="0" borderId="7" xfId="7" applyNumberFormat="1" applyFont="1" applyFill="1" applyBorder="1" applyAlignment="1">
      <alignment vertical="center"/>
    </xf>
    <xf numFmtId="43" fontId="9" fillId="0" borderId="1" xfId="7" applyNumberFormat="1" applyFont="1" applyFill="1" applyBorder="1" applyAlignment="1">
      <alignment vertical="center"/>
    </xf>
    <xf numFmtId="0" fontId="9" fillId="0" borderId="1" xfId="5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43" fontId="9" fillId="0" borderId="1" xfId="5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43" fontId="9" fillId="0" borderId="7" xfId="2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43" fontId="3" fillId="0" borderId="0" xfId="1" applyFont="1"/>
    <xf numFmtId="0" fontId="3" fillId="0" borderId="0" xfId="0" applyFont="1" applyAlignment="1">
      <alignment horizontal="left"/>
    </xf>
    <xf numFmtId="10" fontId="3" fillId="0" borderId="0" xfId="0" applyNumberFormat="1" applyFont="1"/>
    <xf numFmtId="10" fontId="3" fillId="0" borderId="0" xfId="0" applyNumberFormat="1" applyFont="1" applyAlignment="1">
      <alignment horizontal="left"/>
    </xf>
    <xf numFmtId="43" fontId="1" fillId="0" borderId="1" xfId="1" applyFont="1" applyFill="1" applyBorder="1" applyAlignment="1">
      <alignment vertical="center"/>
    </xf>
    <xf numFmtId="43" fontId="1" fillId="0" borderId="4" xfId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9" fontId="8" fillId="0" borderId="4" xfId="6" applyFont="1" applyFill="1" applyBorder="1" applyAlignment="1">
      <alignment horizontal="center" vertical="center"/>
    </xf>
    <xf numFmtId="9" fontId="8" fillId="0" borderId="7" xfId="6" applyFont="1" applyFill="1" applyBorder="1" applyAlignment="1">
      <alignment horizontal="center" vertical="center"/>
    </xf>
    <xf numFmtId="9" fontId="1" fillId="0" borderId="1" xfId="6" applyFont="1" applyFill="1" applyBorder="1" applyAlignment="1">
      <alignment vertical="center"/>
    </xf>
    <xf numFmtId="9" fontId="1" fillId="0" borderId="7" xfId="6" applyFont="1" applyFill="1" applyBorder="1" applyAlignment="1">
      <alignment vertical="center"/>
    </xf>
    <xf numFmtId="10" fontId="3" fillId="0" borderId="1" xfId="0" applyNumberFormat="1" applyFont="1" applyBorder="1" applyAlignment="1">
      <alignment horizontal="left" vertical="center"/>
    </xf>
    <xf numFmtId="43" fontId="3" fillId="0" borderId="1" xfId="1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43" fontId="9" fillId="0" borderId="1" xfId="2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43" fontId="9" fillId="0" borderId="1" xfId="1" applyFon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43" fontId="0" fillId="0" borderId="9" xfId="1" applyFont="1" applyFill="1" applyBorder="1" applyAlignment="1">
      <alignment vertical="center"/>
    </xf>
    <xf numFmtId="43" fontId="3" fillId="0" borderId="6" xfId="1" applyFont="1" applyBorder="1"/>
    <xf numFmtId="43" fontId="3" fillId="0" borderId="1" xfId="1" applyFont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9" fillId="0" borderId="2" xfId="4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43" fontId="7" fillId="0" borderId="1" xfId="1" applyFont="1" applyBorder="1" applyAlignment="1">
      <alignment vertical="center"/>
    </xf>
    <xf numFmtId="10" fontId="8" fillId="0" borderId="1" xfId="6" applyNumberFormat="1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vertical="center"/>
    </xf>
    <xf numFmtId="164" fontId="0" fillId="0" borderId="1" xfId="1" applyNumberFormat="1" applyFont="1" applyFill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10" fontId="7" fillId="0" borderId="1" xfId="2" applyNumberFormat="1" applyFont="1" applyBorder="1" applyAlignment="1">
      <alignment horizontal="center" vertical="center"/>
    </xf>
    <xf numFmtId="0" fontId="3" fillId="0" borderId="1" xfId="0" applyFont="1" applyBorder="1"/>
    <xf numFmtId="43" fontId="3" fillId="0" borderId="1" xfId="1" applyFont="1" applyBorder="1"/>
    <xf numFmtId="10" fontId="3" fillId="0" borderId="1" xfId="0" applyNumberFormat="1" applyFont="1" applyBorder="1"/>
    <xf numFmtId="43" fontId="7" fillId="2" borderId="1" xfId="1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14" fontId="4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vertical="center"/>
    </xf>
    <xf numFmtId="14" fontId="4" fillId="0" borderId="1" xfId="1" quotePrefix="1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3" fontId="0" fillId="0" borderId="0" xfId="1" applyFont="1" applyFill="1" applyBorder="1" applyAlignment="1">
      <alignment vertical="center"/>
    </xf>
    <xf numFmtId="14" fontId="4" fillId="0" borderId="0" xfId="1" applyNumberFormat="1" applyFont="1" applyBorder="1" applyAlignment="1">
      <alignment horizontal="center" vertical="center"/>
    </xf>
    <xf numFmtId="9" fontId="8" fillId="0" borderId="0" xfId="6" applyFont="1" applyFill="1" applyBorder="1" applyAlignment="1">
      <alignment horizontal="center" vertical="center"/>
    </xf>
    <xf numFmtId="43" fontId="1" fillId="0" borderId="0" xfId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43" fontId="0" fillId="0" borderId="5" xfId="1" applyFont="1" applyFill="1" applyBorder="1" applyAlignment="1">
      <alignment vertical="center"/>
    </xf>
    <xf numFmtId="14" fontId="4" fillId="0" borderId="5" xfId="1" applyNumberFormat="1" applyFont="1" applyBorder="1" applyAlignment="1">
      <alignment horizontal="center" vertical="center"/>
    </xf>
    <xf numFmtId="9" fontId="8" fillId="0" borderId="5" xfId="6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43" fontId="7" fillId="2" borderId="14" xfId="1" applyFont="1" applyFill="1" applyBorder="1" applyAlignment="1">
      <alignment vertical="center"/>
    </xf>
    <xf numFmtId="14" fontId="4" fillId="0" borderId="13" xfId="1" applyNumberFormat="1" applyFont="1" applyBorder="1" applyAlignment="1">
      <alignment horizontal="center" vertical="center"/>
    </xf>
    <xf numFmtId="9" fontId="7" fillId="0" borderId="14" xfId="2" applyNumberFormat="1" applyFont="1" applyBorder="1" applyAlignment="1">
      <alignment horizontal="center" vertical="center"/>
    </xf>
    <xf numFmtId="43" fontId="7" fillId="2" borderId="15" xfId="2" applyNumberFormat="1" applyFont="1" applyFill="1" applyBorder="1" applyAlignment="1">
      <alignment vertical="center"/>
    </xf>
    <xf numFmtId="0" fontId="0" fillId="0" borderId="23" xfId="0" applyFill="1" applyBorder="1" applyAlignment="1">
      <alignment vertical="center" wrapText="1"/>
    </xf>
    <xf numFmtId="43" fontId="7" fillId="0" borderId="22" xfId="1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43" fontId="3" fillId="0" borderId="22" xfId="1" applyFont="1" applyBorder="1" applyAlignment="1">
      <alignment vertical="center"/>
    </xf>
    <xf numFmtId="43" fontId="0" fillId="0" borderId="22" xfId="1" applyFont="1" applyFill="1" applyBorder="1" applyAlignment="1">
      <alignment vertical="center"/>
    </xf>
    <xf numFmtId="0" fontId="9" fillId="0" borderId="23" xfId="4" applyFont="1" applyFill="1" applyBorder="1" applyAlignment="1">
      <alignment vertical="center" wrapText="1"/>
    </xf>
    <xf numFmtId="43" fontId="9" fillId="0" borderId="22" xfId="7" applyNumberFormat="1" applyFont="1" applyFill="1" applyBorder="1" applyAlignment="1">
      <alignment vertical="center"/>
    </xf>
    <xf numFmtId="43" fontId="1" fillId="0" borderId="22" xfId="1" applyFont="1" applyFill="1" applyBorder="1" applyAlignment="1">
      <alignment vertical="center"/>
    </xf>
    <xf numFmtId="0" fontId="4" fillId="0" borderId="2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3" fontId="4" fillId="0" borderId="27" xfId="1" applyFont="1" applyBorder="1" applyAlignment="1">
      <alignment vertical="center"/>
    </xf>
    <xf numFmtId="43" fontId="4" fillId="0" borderId="13" xfId="1" applyFont="1" applyBorder="1" applyAlignment="1">
      <alignment vertical="center"/>
    </xf>
    <xf numFmtId="9" fontId="4" fillId="0" borderId="14" xfId="1" applyNumberFormat="1" applyFont="1" applyBorder="1" applyAlignment="1">
      <alignment horizontal="center" vertical="center"/>
    </xf>
    <xf numFmtId="43" fontId="4" fillId="0" borderId="15" xfId="1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43" fontId="3" fillId="0" borderId="13" xfId="1" applyFont="1" applyBorder="1" applyAlignment="1">
      <alignment vertical="center"/>
    </xf>
    <xf numFmtId="14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0" fillId="0" borderId="33" xfId="0" applyFill="1" applyBorder="1" applyAlignment="1">
      <alignment vertical="center" wrapText="1"/>
    </xf>
    <xf numFmtId="43" fontId="1" fillId="0" borderId="34" xfId="1" applyFont="1" applyFill="1" applyBorder="1" applyAlignment="1">
      <alignment vertical="center"/>
    </xf>
    <xf numFmtId="0" fontId="0" fillId="0" borderId="21" xfId="0" applyFill="1" applyBorder="1" applyAlignment="1">
      <alignment vertical="center" wrapText="1"/>
    </xf>
    <xf numFmtId="43" fontId="0" fillId="0" borderId="27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43" fontId="10" fillId="0" borderId="0" xfId="1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3" fontId="11" fillId="0" borderId="0" xfId="1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3" fontId="12" fillId="0" borderId="1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43" fontId="16" fillId="0" borderId="1" xfId="1" applyFont="1" applyFill="1" applyBorder="1" applyAlignment="1">
      <alignment vertical="center"/>
    </xf>
    <xf numFmtId="43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43" fontId="16" fillId="0" borderId="0" xfId="1" applyFont="1" applyFill="1" applyBorder="1" applyAlignment="1">
      <alignment vertical="center"/>
    </xf>
    <xf numFmtId="43" fontId="12" fillId="0" borderId="1" xfId="0" applyNumberFormat="1" applyFont="1" applyFill="1" applyBorder="1" applyAlignment="1">
      <alignment vertical="center"/>
    </xf>
    <xf numFmtId="0" fontId="12" fillId="0" borderId="35" xfId="0" applyFont="1" applyFill="1" applyBorder="1" applyAlignment="1">
      <alignment vertical="center" wrapText="1"/>
    </xf>
    <xf numFmtId="43" fontId="12" fillId="0" borderId="35" xfId="0" applyNumberFormat="1" applyFont="1" applyFill="1" applyBorder="1" applyAlignment="1">
      <alignment vertical="center"/>
    </xf>
    <xf numFmtId="43" fontId="12" fillId="0" borderId="35" xfId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43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21" fillId="0" borderId="0" xfId="0" applyFont="1" applyAlignment="1"/>
    <xf numFmtId="0" fontId="22" fillId="0" borderId="0" xfId="0" applyFont="1"/>
    <xf numFmtId="166" fontId="3" fillId="0" borderId="0" xfId="0" quotePrefix="1" applyNumberFormat="1" applyFont="1"/>
    <xf numFmtId="0" fontId="3" fillId="0" borderId="28" xfId="0" applyFont="1" applyBorder="1"/>
    <xf numFmtId="4" fontId="3" fillId="0" borderId="28" xfId="0" quotePrefix="1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0" fontId="3" fillId="0" borderId="0" xfId="0" applyFont="1" applyBorder="1"/>
    <xf numFmtId="166" fontId="3" fillId="0" borderId="28" xfId="1" quotePrefix="1" applyNumberFormat="1" applyFont="1" applyBorder="1"/>
    <xf numFmtId="166" fontId="21" fillId="0" borderId="36" xfId="1" applyNumberFormat="1" applyFont="1" applyBorder="1"/>
    <xf numFmtId="167" fontId="3" fillId="0" borderId="0" xfId="1" applyNumberFormat="1" applyFont="1" applyBorder="1"/>
    <xf numFmtId="0" fontId="23" fillId="0" borderId="0" xfId="0" applyFont="1"/>
    <xf numFmtId="0" fontId="21" fillId="0" borderId="0" xfId="0" applyFont="1"/>
    <xf numFmtId="0" fontId="26" fillId="0" borderId="0" xfId="8" applyFont="1"/>
    <xf numFmtId="0" fontId="27" fillId="0" borderId="0" xfId="4" applyFont="1"/>
    <xf numFmtId="43" fontId="27" fillId="0" borderId="0" xfId="2" applyFont="1"/>
    <xf numFmtId="0" fontId="27" fillId="0" borderId="0" xfId="4" applyFont="1" applyAlignment="1">
      <alignment horizontal="center"/>
    </xf>
    <xf numFmtId="0" fontId="28" fillId="0" borderId="0" xfId="4" applyFont="1"/>
    <xf numFmtId="0" fontId="29" fillId="0" borderId="0" xfId="4" applyFont="1"/>
    <xf numFmtId="166" fontId="27" fillId="0" borderId="0" xfId="2" applyNumberFormat="1" applyFont="1"/>
    <xf numFmtId="43" fontId="27" fillId="0" borderId="28" xfId="2" applyFont="1" applyBorder="1"/>
    <xf numFmtId="43" fontId="28" fillId="0" borderId="6" xfId="2" applyFont="1" applyBorder="1"/>
    <xf numFmtId="166" fontId="28" fillId="0" borderId="6" xfId="2" applyNumberFormat="1" applyFont="1" applyBorder="1"/>
    <xf numFmtId="43" fontId="28" fillId="0" borderId="0" xfId="2" applyFont="1"/>
    <xf numFmtId="0" fontId="27" fillId="0" borderId="0" xfId="4" applyFont="1" applyAlignment="1">
      <alignment wrapText="1"/>
    </xf>
    <xf numFmtId="168" fontId="28" fillId="0" borderId="6" xfId="2" applyNumberFormat="1" applyFont="1" applyBorder="1"/>
    <xf numFmtId="166" fontId="28" fillId="0" borderId="36" xfId="2" applyNumberFormat="1" applyFont="1" applyBorder="1"/>
    <xf numFmtId="168" fontId="28" fillId="0" borderId="0" xfId="2" applyNumberFormat="1" applyFont="1" applyBorder="1"/>
    <xf numFmtId="43" fontId="27" fillId="0" borderId="0" xfId="2" applyFont="1" applyAlignment="1">
      <alignment horizontal="left"/>
    </xf>
    <xf numFmtId="43" fontId="30" fillId="0" borderId="0" xfId="2" applyFont="1"/>
    <xf numFmtId="0" fontId="31" fillId="0" borderId="0" xfId="0" applyFont="1" applyFill="1"/>
    <xf numFmtId="0" fontId="32" fillId="0" borderId="0" xfId="0" applyFont="1" applyFill="1"/>
    <xf numFmtId="43" fontId="32" fillId="0" borderId="0" xfId="1" applyFont="1" applyFill="1"/>
    <xf numFmtId="0" fontId="32" fillId="0" borderId="0" xfId="0" applyFont="1" applyFill="1" applyAlignment="1">
      <alignment horizontal="center"/>
    </xf>
    <xf numFmtId="43" fontId="31" fillId="0" borderId="0" xfId="1" applyFont="1" applyFill="1"/>
    <xf numFmtId="0" fontId="31" fillId="0" borderId="0" xfId="0" applyFont="1" applyFill="1" applyAlignment="1">
      <alignment horizontal="center"/>
    </xf>
    <xf numFmtId="0" fontId="34" fillId="0" borderId="0" xfId="0" applyFont="1" applyFill="1"/>
    <xf numFmtId="0" fontId="35" fillId="0" borderId="0" xfId="0" applyFont="1" applyFill="1" applyAlignment="1">
      <alignment vertical="center"/>
    </xf>
    <xf numFmtId="0" fontId="33" fillId="0" borderId="1" xfId="0" applyFont="1" applyFill="1" applyBorder="1" applyAlignment="1">
      <alignment horizontal="center" vertical="center" wrapText="1"/>
    </xf>
    <xf numFmtId="43" fontId="33" fillId="0" borderId="1" xfId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 wrapText="1"/>
    </xf>
    <xf numFmtId="43" fontId="31" fillId="0" borderId="1" xfId="1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9" fontId="31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1" fillId="0" borderId="4" xfId="0" applyFont="1" applyFill="1" applyBorder="1" applyAlignment="1">
      <alignment vertical="center" wrapText="1"/>
    </xf>
    <xf numFmtId="43" fontId="31" fillId="0" borderId="4" xfId="1" applyFont="1" applyFill="1" applyBorder="1" applyAlignment="1">
      <alignment vertical="center"/>
    </xf>
    <xf numFmtId="0" fontId="31" fillId="0" borderId="4" xfId="0" applyFont="1" applyFill="1" applyBorder="1" applyAlignment="1">
      <alignment vertical="center"/>
    </xf>
    <xf numFmtId="9" fontId="31" fillId="0" borderId="4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/>
    </xf>
    <xf numFmtId="0" fontId="31" fillId="0" borderId="37" xfId="0" applyFont="1" applyFill="1" applyBorder="1"/>
    <xf numFmtId="43" fontId="33" fillId="0" borderId="37" xfId="1" applyFont="1" applyFill="1" applyBorder="1"/>
    <xf numFmtId="0" fontId="33" fillId="0" borderId="38" xfId="0" applyFont="1" applyFill="1" applyBorder="1"/>
    <xf numFmtId="0" fontId="33" fillId="0" borderId="37" xfId="0" applyFont="1" applyFill="1" applyBorder="1"/>
    <xf numFmtId="0" fontId="33" fillId="0" borderId="38" xfId="0" applyFont="1" applyFill="1" applyBorder="1" applyAlignment="1">
      <alignment horizontal="center"/>
    </xf>
    <xf numFmtId="0" fontId="31" fillId="0" borderId="38" xfId="0" applyFont="1" applyFill="1" applyBorder="1"/>
    <xf numFmtId="43" fontId="31" fillId="0" borderId="0" xfId="1" applyFont="1" applyFill="1" applyBorder="1"/>
    <xf numFmtId="0" fontId="31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Border="1" applyAlignment="1"/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Border="1" applyAlignment="1"/>
    <xf numFmtId="43" fontId="37" fillId="0" borderId="0" xfId="1" applyFont="1" applyFill="1"/>
    <xf numFmtId="0" fontId="37" fillId="0" borderId="0" xfId="0" applyFont="1" applyFill="1"/>
    <xf numFmtId="0" fontId="37" fillId="0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 wrapText="1"/>
    </xf>
    <xf numFmtId="43" fontId="38" fillId="0" borderId="0" xfId="1" applyFont="1"/>
    <xf numFmtId="0" fontId="38" fillId="0" borderId="0" xfId="0" applyFont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43" fontId="3" fillId="0" borderId="0" xfId="1" applyFont="1" applyBorder="1"/>
    <xf numFmtId="0" fontId="3" fillId="0" borderId="34" xfId="0" applyFont="1" applyBorder="1"/>
    <xf numFmtId="0" fontId="21" fillId="0" borderId="0" xfId="0" applyFont="1" applyBorder="1"/>
    <xf numFmtId="0" fontId="38" fillId="0" borderId="42" xfId="0" applyFont="1" applyBorder="1" applyAlignment="1">
      <alignment horizontal="left"/>
    </xf>
    <xf numFmtId="0" fontId="38" fillId="0" borderId="43" xfId="0" applyFont="1" applyBorder="1"/>
    <xf numFmtId="0" fontId="38" fillId="0" borderId="43" xfId="0" applyFont="1" applyBorder="1" applyAlignment="1">
      <alignment horizontal="center"/>
    </xf>
    <xf numFmtId="0" fontId="38" fillId="0" borderId="43" xfId="0" applyFont="1" applyBorder="1" applyAlignment="1">
      <alignment horizontal="left" wrapText="1"/>
    </xf>
    <xf numFmtId="43" fontId="38" fillId="0" borderId="43" xfId="1" applyFont="1" applyBorder="1"/>
    <xf numFmtId="0" fontId="38" fillId="0" borderId="44" xfId="0" applyFont="1" applyBorder="1"/>
    <xf numFmtId="43" fontId="21" fillId="0" borderId="37" xfId="1" applyFont="1" applyBorder="1" applyAlignment="1">
      <alignment horizontal="center" vertical="center"/>
    </xf>
    <xf numFmtId="43" fontId="21" fillId="0" borderId="43" xfId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4" fillId="0" borderId="23" xfId="1" applyNumberFormat="1" applyFont="1" applyFill="1" applyBorder="1" applyAlignment="1">
      <alignment horizontal="left"/>
    </xf>
    <xf numFmtId="43" fontId="3" fillId="0" borderId="1" xfId="1" applyFont="1" applyFill="1" applyBorder="1" applyAlignment="1">
      <alignment horizontal="right"/>
    </xf>
    <xf numFmtId="169" fontId="4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43" fontId="21" fillId="0" borderId="1" xfId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43" fontId="3" fillId="0" borderId="22" xfId="1" applyFont="1" applyFill="1" applyBorder="1" applyAlignment="1">
      <alignment horizontal="right"/>
    </xf>
    <xf numFmtId="0" fontId="38" fillId="0" borderId="0" xfId="0" applyFont="1" applyAlignment="1">
      <alignment horizontal="right"/>
    </xf>
    <xf numFmtId="0" fontId="2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4" fillId="0" borderId="53" xfId="1" applyNumberFormat="1" applyFont="1" applyFill="1" applyBorder="1" applyAlignment="1">
      <alignment horizontal="left"/>
    </xf>
    <xf numFmtId="43" fontId="3" fillId="0" borderId="4" xfId="1" applyFont="1" applyFill="1" applyBorder="1" applyAlignment="1">
      <alignment horizontal="right"/>
    </xf>
    <xf numFmtId="169" fontId="4" fillId="0" borderId="4" xfId="1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/>
    </xf>
    <xf numFmtId="43" fontId="3" fillId="0" borderId="54" xfId="1" applyFont="1" applyFill="1" applyBorder="1" applyAlignment="1">
      <alignment horizontal="right"/>
    </xf>
    <xf numFmtId="0" fontId="21" fillId="0" borderId="31" xfId="0" applyFont="1" applyBorder="1" applyAlignment="1">
      <alignment horizontal="left"/>
    </xf>
    <xf numFmtId="43" fontId="21" fillId="0" borderId="13" xfId="1" applyFont="1" applyFill="1" applyBorder="1"/>
    <xf numFmtId="169" fontId="39" fillId="0" borderId="13" xfId="1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left" vertical="center" wrapText="1"/>
    </xf>
    <xf numFmtId="43" fontId="21" fillId="0" borderId="15" xfId="1" applyFont="1" applyFill="1" applyBorder="1"/>
    <xf numFmtId="0" fontId="21" fillId="0" borderId="12" xfId="0" applyFont="1" applyBorder="1" applyAlignment="1">
      <alignment horizontal="left"/>
    </xf>
    <xf numFmtId="43" fontId="3" fillId="0" borderId="38" xfId="1" applyFont="1" applyFill="1" applyBorder="1"/>
    <xf numFmtId="169" fontId="4" fillId="0" borderId="38" xfId="1" applyNumberFormat="1" applyFont="1" applyFill="1" applyBorder="1" applyAlignment="1">
      <alignment horizontal="center"/>
    </xf>
    <xf numFmtId="0" fontId="3" fillId="0" borderId="38" xfId="0" applyFont="1" applyFill="1" applyBorder="1" applyAlignment="1">
      <alignment horizontal="left" vertical="center" wrapText="1"/>
    </xf>
    <xf numFmtId="43" fontId="3" fillId="0" borderId="55" xfId="1" applyFont="1" applyFill="1" applyBorder="1"/>
    <xf numFmtId="0" fontId="3" fillId="0" borderId="23" xfId="0" applyFont="1" applyFill="1" applyBorder="1" applyAlignment="1"/>
    <xf numFmtId="170" fontId="3" fillId="0" borderId="1" xfId="0" applyNumberFormat="1" applyFont="1" applyBorder="1" applyAlignment="1">
      <alignment horizontal="right" wrapText="1"/>
    </xf>
    <xf numFmtId="171" fontId="4" fillId="0" borderId="1" xfId="1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43" fontId="4" fillId="0" borderId="1" xfId="1" applyFont="1" applyBorder="1" applyAlignment="1"/>
    <xf numFmtId="0" fontId="39" fillId="0" borderId="1" xfId="0" applyFont="1" applyBorder="1" applyAlignment="1"/>
    <xf numFmtId="170" fontId="3" fillId="0" borderId="22" xfId="0" applyNumberFormat="1" applyFont="1" applyBorder="1" applyAlignment="1">
      <alignment horizontal="right" wrapText="1"/>
    </xf>
    <xf numFmtId="0" fontId="38" fillId="0" borderId="0" xfId="0" applyFont="1" applyAlignment="1"/>
    <xf numFmtId="0" fontId="3" fillId="0" borderId="53" xfId="0" applyFont="1" applyFill="1" applyBorder="1" applyAlignment="1"/>
    <xf numFmtId="170" fontId="3" fillId="0" borderId="0" xfId="0" applyNumberFormat="1" applyFont="1" applyBorder="1" applyAlignment="1">
      <alignment horizontal="right" wrapText="1"/>
    </xf>
    <xf numFmtId="171" fontId="4" fillId="0" borderId="4" xfId="1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wrapText="1"/>
    </xf>
    <xf numFmtId="43" fontId="4" fillId="0" borderId="4" xfId="1" applyFont="1" applyBorder="1" applyAlignment="1"/>
    <xf numFmtId="43" fontId="39" fillId="0" borderId="4" xfId="1" applyFont="1" applyBorder="1" applyAlignment="1"/>
    <xf numFmtId="0" fontId="39" fillId="0" borderId="4" xfId="0" applyFont="1" applyBorder="1" applyAlignment="1"/>
    <xf numFmtId="170" fontId="3" fillId="0" borderId="34" xfId="0" applyNumberFormat="1" applyFont="1" applyBorder="1" applyAlignment="1">
      <alignment horizontal="right" wrapText="1"/>
    </xf>
    <xf numFmtId="43" fontId="21" fillId="0" borderId="13" xfId="0" applyNumberFormat="1" applyFont="1" applyFill="1" applyBorder="1"/>
    <xf numFmtId="0" fontId="20" fillId="0" borderId="13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left" wrapText="1"/>
    </xf>
    <xf numFmtId="43" fontId="21" fillId="0" borderId="15" xfId="0" applyNumberFormat="1" applyFont="1" applyFill="1" applyBorder="1"/>
    <xf numFmtId="0" fontId="0" fillId="0" borderId="0" xfId="0" applyFont="1"/>
    <xf numFmtId="0" fontId="21" fillId="0" borderId="42" xfId="0" applyFont="1" applyBorder="1" applyAlignment="1">
      <alignment horizontal="left"/>
    </xf>
    <xf numFmtId="43" fontId="3" fillId="0" borderId="43" xfId="0" applyNumberFormat="1" applyFont="1" applyBorder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>
      <alignment horizontal="left" wrapText="1"/>
    </xf>
    <xf numFmtId="43" fontId="3" fillId="0" borderId="38" xfId="0" applyNumberFormat="1" applyFont="1" applyBorder="1"/>
    <xf numFmtId="43" fontId="3" fillId="0" borderId="55" xfId="0" applyNumberFormat="1" applyFont="1" applyBorder="1"/>
    <xf numFmtId="0" fontId="21" fillId="0" borderId="51" xfId="0" applyFont="1" applyBorder="1" applyAlignment="1">
      <alignment horizontal="left"/>
    </xf>
    <xf numFmtId="172" fontId="21" fillId="0" borderId="43" xfId="0" applyNumberFormat="1" applyFont="1" applyBorder="1"/>
    <xf numFmtId="0" fontId="3" fillId="0" borderId="51" xfId="0" applyFont="1" applyBorder="1" applyAlignment="1">
      <alignment horizontal="center"/>
    </xf>
    <xf numFmtId="43" fontId="3" fillId="0" borderId="43" xfId="0" applyNumberFormat="1" applyFont="1" applyBorder="1" applyAlignment="1">
      <alignment horizontal="left" wrapText="1"/>
    </xf>
    <xf numFmtId="172" fontId="21" fillId="0" borderId="37" xfId="0" applyNumberFormat="1" applyFont="1" applyBorder="1"/>
    <xf numFmtId="0" fontId="21" fillId="0" borderId="0" xfId="0" applyFont="1" applyBorder="1" applyAlignment="1">
      <alignment horizontal="left"/>
    </xf>
    <xf numFmtId="172" fontId="21" fillId="0" borderId="0" xfId="0" applyNumberFormat="1" applyFont="1" applyBorder="1"/>
    <xf numFmtId="43" fontId="3" fillId="0" borderId="0" xfId="0" applyNumberFormat="1" applyFont="1" applyBorder="1" applyAlignment="1">
      <alignment horizontal="left" wrapText="1"/>
    </xf>
    <xf numFmtId="43" fontId="21" fillId="0" borderId="0" xfId="1" applyFont="1" applyBorder="1"/>
    <xf numFmtId="0" fontId="40" fillId="0" borderId="0" xfId="0" applyFont="1" applyBorder="1" applyAlignment="1">
      <alignment horizontal="left"/>
    </xf>
    <xf numFmtId="0" fontId="40" fillId="0" borderId="0" xfId="0" applyFont="1" applyBorder="1"/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wrapText="1"/>
    </xf>
    <xf numFmtId="43" fontId="40" fillId="0" borderId="0" xfId="1" applyFont="1" applyBorder="1" applyAlignment="1"/>
    <xf numFmtId="43" fontId="40" fillId="0" borderId="0" xfId="1" applyFont="1" applyBorder="1"/>
    <xf numFmtId="0" fontId="11" fillId="0" borderId="0" xfId="0" applyFont="1" applyBorder="1" applyAlignment="1">
      <alignment horizontal="left"/>
    </xf>
    <xf numFmtId="0" fontId="41" fillId="0" borderId="0" xfId="0" applyFont="1" applyBorder="1"/>
    <xf numFmtId="0" fontId="41" fillId="0" borderId="0" xfId="0" applyFont="1" applyBorder="1" applyAlignment="1">
      <alignment horizontal="center"/>
    </xf>
    <xf numFmtId="43" fontId="41" fillId="0" borderId="0" xfId="1" applyFont="1" applyBorder="1"/>
    <xf numFmtId="43" fontId="11" fillId="0" borderId="0" xfId="1" applyFont="1" applyBorder="1"/>
    <xf numFmtId="0" fontId="42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41" fillId="0" borderId="0" xfId="0" applyFont="1" applyBorder="1" applyAlignment="1">
      <alignment horizontal="left" wrapText="1"/>
    </xf>
    <xf numFmtId="43" fontId="10" fillId="0" borderId="0" xfId="1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3" fontId="3" fillId="0" borderId="18" xfId="1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30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 wrapText="1"/>
    </xf>
    <xf numFmtId="14" fontId="3" fillId="0" borderId="30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8" fillId="0" borderId="0" xfId="4" applyFont="1" applyAlignment="1">
      <alignment horizontal="center"/>
    </xf>
    <xf numFmtId="0" fontId="31" fillId="0" borderId="0" xfId="0" applyFont="1" applyFill="1" applyAlignment="1">
      <alignment vertical="top" wrapText="1"/>
    </xf>
    <xf numFmtId="43" fontId="35" fillId="0" borderId="0" xfId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3" fontId="33" fillId="0" borderId="1" xfId="1" applyFont="1" applyFill="1" applyBorder="1" applyAlignment="1">
      <alignment horizontal="center" vertical="center" wrapText="1"/>
    </xf>
    <xf numFmtId="43" fontId="33" fillId="0" borderId="5" xfId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9" fillId="0" borderId="39" xfId="0" applyFont="1" applyBorder="1" applyAlignment="1">
      <alignment horizontal="center"/>
    </xf>
    <xf numFmtId="0" fontId="39" fillId="0" borderId="40" xfId="0" applyFont="1" applyBorder="1" applyAlignment="1">
      <alignment horizontal="center"/>
    </xf>
    <xf numFmtId="0" fontId="39" fillId="0" borderId="41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38" xfId="0" applyFont="1" applyBorder="1" applyAlignment="1">
      <alignment horizontal="center"/>
    </xf>
    <xf numFmtId="0" fontId="39" fillId="0" borderId="55" xfId="0" applyFont="1" applyBorder="1" applyAlignment="1">
      <alignment horizontal="center"/>
    </xf>
    <xf numFmtId="0" fontId="0" fillId="0" borderId="0" xfId="0" applyFont="1" applyAlignment="1">
      <alignment horizontal="left" wrapText="1"/>
    </xf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1" fillId="0" borderId="45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52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" fillId="0" borderId="0" xfId="0" applyFont="1"/>
    <xf numFmtId="0" fontId="26" fillId="0" borderId="0" xfId="0" applyFont="1" applyAlignment="1">
      <alignment horizontal="center"/>
    </xf>
    <xf numFmtId="0" fontId="0" fillId="0" borderId="0" xfId="0" applyBorder="1"/>
    <xf numFmtId="43" fontId="0" fillId="0" borderId="0" xfId="0" applyNumberFormat="1" applyBorder="1"/>
    <xf numFmtId="0" fontId="0" fillId="0" borderId="4" xfId="0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3" fillId="0" borderId="7" xfId="0" applyFont="1" applyBorder="1" applyAlignment="1"/>
    <xf numFmtId="0" fontId="43" fillId="0" borderId="56" xfId="0" applyFont="1" applyBorder="1" applyAlignment="1"/>
    <xf numFmtId="0" fontId="43" fillId="0" borderId="10" xfId="0" applyFont="1" applyBorder="1" applyAlignment="1"/>
    <xf numFmtId="0" fontId="43" fillId="0" borderId="7" xfId="0" applyFont="1" applyBorder="1" applyAlignment="1">
      <alignment horizontal="center"/>
    </xf>
    <xf numFmtId="0" fontId="43" fillId="0" borderId="56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3" fillId="0" borderId="4" xfId="0" applyFont="1" applyBorder="1" applyAlignment="1"/>
    <xf numFmtId="0" fontId="0" fillId="0" borderId="9" xfId="0" applyBorder="1"/>
    <xf numFmtId="0" fontId="43" fillId="0" borderId="11" xfId="0" applyFont="1" applyBorder="1" applyAlignment="1">
      <alignment horizontal="center"/>
    </xf>
    <xf numFmtId="0" fontId="43" fillId="0" borderId="8" xfId="0" applyFont="1" applyBorder="1"/>
    <xf numFmtId="0" fontId="43" fillId="0" borderId="28" xfId="0" applyFont="1" applyBorder="1"/>
    <xf numFmtId="0" fontId="43" fillId="0" borderId="16" xfId="0" applyFont="1" applyBorder="1"/>
    <xf numFmtId="0" fontId="43" fillId="0" borderId="8" xfId="0" applyFont="1" applyBorder="1" applyAlignment="1">
      <alignment horizontal="center"/>
    </xf>
    <xf numFmtId="0" fontId="43" fillId="0" borderId="28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0" borderId="11" xfId="0" applyFont="1" applyBorder="1" applyAlignment="1"/>
    <xf numFmtId="0" fontId="0" fillId="0" borderId="5" xfId="0" applyBorder="1"/>
    <xf numFmtId="0" fontId="43" fillId="0" borderId="8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0" borderId="28" xfId="0" applyFont="1" applyBorder="1" applyAlignment="1">
      <alignment horizontal="center"/>
    </xf>
    <xf numFmtId="0" fontId="2" fillId="0" borderId="5" xfId="0" applyFon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right"/>
    </xf>
    <xf numFmtId="43" fontId="2" fillId="0" borderId="16" xfId="1" applyFont="1" applyBorder="1" applyAlignment="1">
      <alignment horizontal="center"/>
    </xf>
    <xf numFmtId="43" fontId="2" fillId="0" borderId="28" xfId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43" fillId="0" borderId="5" xfId="0" applyNumberFormat="1" applyFont="1" applyBorder="1" applyAlignment="1">
      <alignment horizontal="center"/>
    </xf>
    <xf numFmtId="43" fontId="0" fillId="0" borderId="9" xfId="0" applyNumberFormat="1" applyBorder="1"/>
    <xf numFmtId="0" fontId="0" fillId="0" borderId="1" xfId="0" applyBorder="1"/>
    <xf numFmtId="43" fontId="2" fillId="0" borderId="1" xfId="1" applyFont="1" applyBorder="1" applyAlignment="1">
      <alignment horizontal="right"/>
    </xf>
    <xf numFmtId="0" fontId="2" fillId="0" borderId="1" xfId="0" applyFont="1" applyBorder="1"/>
    <xf numFmtId="14" fontId="0" fillId="0" borderId="1" xfId="0" quotePrefix="1" applyNumberFormat="1" applyBorder="1" applyAlignment="1">
      <alignment horizontal="center"/>
    </xf>
    <xf numFmtId="43" fontId="0" fillId="0" borderId="1" xfId="1" applyFont="1" applyBorder="1"/>
    <xf numFmtId="14" fontId="0" fillId="0" borderId="4" xfId="0" applyNumberFormat="1" applyBorder="1" applyAlignment="1">
      <alignment horizontal="center"/>
    </xf>
    <xf numFmtId="43" fontId="0" fillId="0" borderId="4" xfId="1" applyFont="1" applyBorder="1" applyAlignment="1">
      <alignment horizontal="right"/>
    </xf>
    <xf numFmtId="0" fontId="0" fillId="0" borderId="4" xfId="0" applyBorder="1"/>
    <xf numFmtId="43" fontId="2" fillId="0" borderId="4" xfId="0" applyNumberFormat="1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0" fontId="0" fillId="0" borderId="2" xfId="0" applyBorder="1"/>
    <xf numFmtId="0" fontId="43" fillId="0" borderId="6" xfId="0" applyFont="1" applyBorder="1"/>
    <xf numFmtId="0" fontId="0" fillId="0" borderId="6" xfId="0" applyBorder="1"/>
    <xf numFmtId="43" fontId="43" fillId="0" borderId="1" xfId="0" applyNumberFormat="1" applyFont="1" applyBorder="1" applyAlignment="1">
      <alignment horizontal="right"/>
    </xf>
    <xf numFmtId="43" fontId="43" fillId="0" borderId="5" xfId="0" applyNumberFormat="1" applyFont="1" applyBorder="1" applyAlignment="1">
      <alignment horizontal="right"/>
    </xf>
    <xf numFmtId="43" fontId="0" fillId="0" borderId="0" xfId="1" applyFont="1"/>
    <xf numFmtId="43" fontId="0" fillId="0" borderId="0" xfId="0" applyNumberFormat="1"/>
    <xf numFmtId="43" fontId="2" fillId="0" borderId="0" xfId="0" applyNumberFormat="1" applyFont="1" applyFill="1" applyBorder="1" applyAlignment="1">
      <alignment horizontal="right"/>
    </xf>
    <xf numFmtId="43" fontId="1" fillId="0" borderId="0" xfId="9" applyFont="1" applyBorder="1" applyAlignment="1">
      <alignment horizontal="center" vertical="center"/>
    </xf>
    <xf numFmtId="0" fontId="43" fillId="0" borderId="0" xfId="0" applyFont="1"/>
    <xf numFmtId="0" fontId="44" fillId="0" borderId="0" xfId="0" applyFont="1"/>
  </cellXfs>
  <cellStyles count="10">
    <cellStyle name="Comma" xfId="1" builtinId="3"/>
    <cellStyle name="Comma 2" xfId="2"/>
    <cellStyle name="Comma 2 10" xfId="7"/>
    <cellStyle name="Comma 3" xfId="3"/>
    <cellStyle name="Comma 8" xfId="9"/>
    <cellStyle name="Normal" xfId="0" builtinId="0"/>
    <cellStyle name="Normal 2" xfId="4"/>
    <cellStyle name="Normal 2 10" xfId="8"/>
    <cellStyle name="Normal 2 2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101</xdr:row>
      <xdr:rowOff>47625</xdr:rowOff>
    </xdr:from>
    <xdr:to>
      <xdr:col>0</xdr:col>
      <xdr:colOff>2066925</xdr:colOff>
      <xdr:row>105</xdr:row>
      <xdr:rowOff>159301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4881800"/>
          <a:ext cx="2038350" cy="987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100</xdr:row>
      <xdr:rowOff>104775</xdr:rowOff>
    </xdr:from>
    <xdr:to>
      <xdr:col>6</xdr:col>
      <xdr:colOff>1133475</xdr:colOff>
      <xdr:row>105</xdr:row>
      <xdr:rowOff>160805</xdr:rowOff>
    </xdr:to>
    <xdr:pic>
      <xdr:nvPicPr>
        <xdr:cNvPr id="3" name="Picture 2" descr=".gov.jpeg">
          <a:extLst>
            <a:ext uri="{FF2B5EF4-FFF2-40B4-BE49-F238E27FC236}">
              <a16:creationId xmlns:a16="http://schemas.microsoft.com/office/drawing/2014/main" xmlns="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58075" y="44738925"/>
          <a:ext cx="2276475" cy="1132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8663</xdr:colOff>
      <xdr:row>55</xdr:row>
      <xdr:rowOff>17317</xdr:rowOff>
    </xdr:from>
    <xdr:to>
      <xdr:col>6</xdr:col>
      <xdr:colOff>1438275</xdr:colOff>
      <xdr:row>60</xdr:row>
      <xdr:rowOff>188440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5288" y="15362092"/>
          <a:ext cx="2420212" cy="1323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16564</xdr:colOff>
      <xdr:row>43</xdr:row>
      <xdr:rowOff>16568</xdr:rowOff>
    </xdr:from>
    <xdr:to>
      <xdr:col>8</xdr:col>
      <xdr:colOff>216175</xdr:colOff>
      <xdr:row>47</xdr:row>
      <xdr:rowOff>163031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4564" y="8636693"/>
          <a:ext cx="2028411" cy="99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49</xdr:row>
      <xdr:rowOff>12</xdr:rowOff>
    </xdr:from>
    <xdr:to>
      <xdr:col>8</xdr:col>
      <xdr:colOff>437736</xdr:colOff>
      <xdr:row>54</xdr:row>
      <xdr:rowOff>90829</xdr:rowOff>
    </xdr:to>
    <xdr:pic>
      <xdr:nvPicPr>
        <xdr:cNvPr id="3" name="Picture 2" descr=".gov.jpeg">
          <a:extLst>
            <a:ext uri="{FF2B5EF4-FFF2-40B4-BE49-F238E27FC236}">
              <a16:creationId xmlns:a16="http://schemas.microsoft.com/office/drawing/2014/main" xmlns="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00" y="9820287"/>
          <a:ext cx="2266536" cy="11385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14652</xdr:colOff>
      <xdr:row>54</xdr:row>
      <xdr:rowOff>14654</xdr:rowOff>
    </xdr:from>
    <xdr:to>
      <xdr:col>5</xdr:col>
      <xdr:colOff>142874</xdr:colOff>
      <xdr:row>58</xdr:row>
      <xdr:rowOff>165895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5577" y="11235104"/>
          <a:ext cx="2118947" cy="951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251113</xdr:colOff>
      <xdr:row>33</xdr:row>
      <xdr:rowOff>114302</xdr:rowOff>
    </xdr:from>
    <xdr:to>
      <xdr:col>0</xdr:col>
      <xdr:colOff>2457451</xdr:colOff>
      <xdr:row>38</xdr:row>
      <xdr:rowOff>68515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113" y="27136727"/>
          <a:ext cx="2206338" cy="925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415636</xdr:colOff>
      <xdr:row>33</xdr:row>
      <xdr:rowOff>103909</xdr:rowOff>
    </xdr:from>
    <xdr:to>
      <xdr:col>8</xdr:col>
      <xdr:colOff>914400</xdr:colOff>
      <xdr:row>39</xdr:row>
      <xdr:rowOff>75946</xdr:rowOff>
    </xdr:to>
    <xdr:pic>
      <xdr:nvPicPr>
        <xdr:cNvPr id="3" name="Picture 2" descr=".gov.jpeg">
          <a:extLst>
            <a:ext uri="{FF2B5EF4-FFF2-40B4-BE49-F238E27FC236}">
              <a16:creationId xmlns="" xmlns:a16="http://schemas.microsoft.com/office/drawing/2014/main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78411" y="27126334"/>
          <a:ext cx="2422814" cy="11340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19050</xdr:rowOff>
    </xdr:from>
    <xdr:to>
      <xdr:col>1</xdr:col>
      <xdr:colOff>19050</xdr:colOff>
      <xdr:row>42</xdr:row>
      <xdr:rowOff>102151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77175"/>
          <a:ext cx="2095500" cy="1016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1047749</xdr:colOff>
      <xdr:row>36</xdr:row>
      <xdr:rowOff>361950</xdr:rowOff>
    </xdr:from>
    <xdr:to>
      <xdr:col>8</xdr:col>
      <xdr:colOff>838199</xdr:colOff>
      <xdr:row>43</xdr:row>
      <xdr:rowOff>75080</xdr:rowOff>
    </xdr:to>
    <xdr:pic>
      <xdr:nvPicPr>
        <xdr:cNvPr id="3" name="Picture 2" descr=".gov.jpeg">
          <a:extLst>
            <a:ext uri="{FF2B5EF4-FFF2-40B4-BE49-F238E27FC236}">
              <a16:creationId xmlns="" xmlns:a16="http://schemas.microsoft.com/office/drawing/2014/main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7839075"/>
          <a:ext cx="2600325" cy="11895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19050</xdr:rowOff>
    </xdr:from>
    <xdr:to>
      <xdr:col>2</xdr:col>
      <xdr:colOff>228600</xdr:colOff>
      <xdr:row>40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48450"/>
          <a:ext cx="20859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3"/>
  <sheetViews>
    <sheetView topLeftCell="A102" workbookViewId="0">
      <selection activeCell="C105" sqref="C105"/>
    </sheetView>
  </sheetViews>
  <sheetFormatPr defaultRowHeight="15.75"/>
  <cols>
    <col min="1" max="1" width="27.42578125" style="1" customWidth="1"/>
    <col min="2" max="2" width="18.28515625" style="58" customWidth="1"/>
    <col min="3" max="3" width="14.42578125" style="1" customWidth="1"/>
    <col min="4" max="4" width="15.85546875" style="1" customWidth="1"/>
    <col min="5" max="5" width="14.140625" style="1" customWidth="1"/>
    <col min="6" max="6" width="19.85546875" style="1" customWidth="1"/>
    <col min="7" max="7" width="18.7109375" style="1" customWidth="1"/>
    <col min="8" max="8" width="17.5703125" style="1" customWidth="1"/>
    <col min="9" max="9" width="18" style="1" customWidth="1"/>
    <col min="10" max="10" width="12.140625" style="1" customWidth="1"/>
    <col min="11" max="16384" width="9.140625" style="1"/>
  </cols>
  <sheetData>
    <row r="1" spans="1:11">
      <c r="A1" s="1" t="s">
        <v>0</v>
      </c>
    </row>
    <row r="3" spans="1:11">
      <c r="A3" s="354" t="s">
        <v>1</v>
      </c>
      <c r="B3" s="354"/>
      <c r="C3" s="354"/>
      <c r="D3" s="354"/>
      <c r="E3" s="354"/>
      <c r="F3" s="354"/>
      <c r="G3" s="354"/>
      <c r="H3" s="354"/>
      <c r="I3" s="354"/>
      <c r="J3" s="354"/>
    </row>
    <row r="4" spans="1:11">
      <c r="A4" s="354" t="s">
        <v>16</v>
      </c>
      <c r="B4" s="354"/>
      <c r="C4" s="354"/>
      <c r="D4" s="354"/>
      <c r="E4" s="354"/>
      <c r="F4" s="354"/>
      <c r="G4" s="354"/>
      <c r="H4" s="354"/>
      <c r="I4" s="354"/>
      <c r="J4" s="354"/>
    </row>
    <row r="6" spans="1:11">
      <c r="A6" s="1" t="s">
        <v>2</v>
      </c>
    </row>
    <row r="8" spans="1:11">
      <c r="A8" s="355" t="s">
        <v>3</v>
      </c>
      <c r="B8" s="357" t="s">
        <v>5</v>
      </c>
      <c r="C8" s="355" t="s">
        <v>4</v>
      </c>
      <c r="D8" s="355" t="s">
        <v>5</v>
      </c>
      <c r="E8" s="355" t="s">
        <v>6</v>
      </c>
      <c r="F8" s="359" t="s">
        <v>7</v>
      </c>
      <c r="G8" s="361" t="s">
        <v>10</v>
      </c>
      <c r="H8" s="362"/>
      <c r="I8" s="359" t="s">
        <v>11</v>
      </c>
      <c r="J8" s="355" t="s">
        <v>12</v>
      </c>
    </row>
    <row r="9" spans="1:11" ht="47.25">
      <c r="A9" s="356"/>
      <c r="B9" s="358"/>
      <c r="C9" s="356"/>
      <c r="D9" s="356"/>
      <c r="E9" s="356"/>
      <c r="F9" s="360"/>
      <c r="G9" s="2" t="s">
        <v>8</v>
      </c>
      <c r="H9" s="2" t="s">
        <v>9</v>
      </c>
      <c r="I9" s="360"/>
      <c r="J9" s="356"/>
    </row>
    <row r="10" spans="1:11">
      <c r="A10" s="20" t="s">
        <v>13</v>
      </c>
      <c r="B10" s="77"/>
      <c r="C10" s="3"/>
      <c r="D10" s="3"/>
      <c r="E10" s="3"/>
      <c r="F10" s="3"/>
      <c r="G10" s="3"/>
      <c r="H10" s="3"/>
      <c r="I10" s="3"/>
      <c r="J10" s="4"/>
    </row>
    <row r="11" spans="1:11" ht="75">
      <c r="A11" s="41" t="s">
        <v>248</v>
      </c>
      <c r="B11" s="42">
        <v>6111593</v>
      </c>
      <c r="C11" s="13" t="s">
        <v>195</v>
      </c>
      <c r="D11" s="45"/>
      <c r="E11" s="14"/>
      <c r="F11" s="14"/>
      <c r="G11" s="27"/>
      <c r="H11" s="30"/>
      <c r="I11" s="14"/>
      <c r="J11" s="28"/>
      <c r="K11" s="37"/>
    </row>
    <row r="12" spans="1:11" ht="45">
      <c r="A12" s="41" t="s">
        <v>249</v>
      </c>
      <c r="B12" s="42">
        <v>504156</v>
      </c>
      <c r="C12" s="13" t="s">
        <v>172</v>
      </c>
      <c r="D12" s="45"/>
      <c r="E12" s="14"/>
      <c r="F12" s="14"/>
      <c r="G12" s="27"/>
      <c r="H12" s="30"/>
      <c r="I12" s="14"/>
      <c r="J12" s="28"/>
      <c r="K12" s="37"/>
    </row>
    <row r="13" spans="1:11" ht="60.75" customHeight="1">
      <c r="A13" s="44" t="s">
        <v>261</v>
      </c>
      <c r="B13" s="45">
        <v>4437467</v>
      </c>
      <c r="C13" s="71" t="s">
        <v>50</v>
      </c>
      <c r="D13" s="49"/>
      <c r="E13" s="14"/>
      <c r="F13" s="14"/>
      <c r="G13" s="27"/>
      <c r="H13" s="29"/>
      <c r="I13" s="14"/>
      <c r="J13" s="28"/>
      <c r="K13" s="37"/>
    </row>
    <row r="14" spans="1:11" ht="38.25" customHeight="1">
      <c r="A14" s="44" t="s">
        <v>263</v>
      </c>
      <c r="B14" s="45">
        <v>900350</v>
      </c>
      <c r="C14" s="71" t="s">
        <v>262</v>
      </c>
      <c r="D14" s="55"/>
      <c r="E14" s="14"/>
      <c r="F14" s="14"/>
      <c r="G14" s="27"/>
      <c r="H14" s="29"/>
      <c r="I14" s="14"/>
      <c r="J14" s="28"/>
      <c r="K14" s="37"/>
    </row>
    <row r="15" spans="1:11" ht="46.5" customHeight="1">
      <c r="A15" s="44" t="s">
        <v>264</v>
      </c>
      <c r="B15" s="45">
        <v>3000000</v>
      </c>
      <c r="C15" s="71" t="s">
        <v>44</v>
      </c>
      <c r="D15" s="55"/>
      <c r="E15" s="14"/>
      <c r="F15" s="14"/>
      <c r="G15" s="27"/>
      <c r="H15" s="29"/>
      <c r="I15" s="14"/>
      <c r="J15" s="28"/>
      <c r="K15" s="37"/>
    </row>
    <row r="16" spans="1:11" ht="112.5" customHeight="1">
      <c r="A16" s="44" t="s">
        <v>265</v>
      </c>
      <c r="B16" s="45">
        <v>950807.11</v>
      </c>
      <c r="C16" s="71" t="s">
        <v>46</v>
      </c>
      <c r="D16" s="55"/>
      <c r="E16" s="14"/>
      <c r="F16" s="14"/>
      <c r="G16" s="27"/>
      <c r="H16" s="29"/>
      <c r="I16" s="14"/>
      <c r="J16" s="28"/>
      <c r="K16" s="37"/>
    </row>
    <row r="17" spans="1:11" ht="31.5" customHeight="1">
      <c r="A17" s="44" t="s">
        <v>266</v>
      </c>
      <c r="B17" s="45">
        <v>2233078</v>
      </c>
      <c r="C17" s="71" t="s">
        <v>48</v>
      </c>
      <c r="D17" s="55"/>
      <c r="E17" s="14"/>
      <c r="F17" s="14"/>
      <c r="G17" s="27"/>
      <c r="H17" s="29"/>
      <c r="I17" s="14"/>
      <c r="J17" s="28"/>
      <c r="K17" s="37"/>
    </row>
    <row r="18" spans="1:11" ht="47.25" customHeight="1">
      <c r="A18" s="44" t="s">
        <v>267</v>
      </c>
      <c r="B18" s="45">
        <v>1131044</v>
      </c>
      <c r="C18" s="71" t="s">
        <v>50</v>
      </c>
      <c r="D18" s="55"/>
      <c r="E18" s="14"/>
      <c r="F18" s="14"/>
      <c r="G18" s="27"/>
      <c r="H18" s="29"/>
      <c r="I18" s="14"/>
      <c r="J18" s="28"/>
      <c r="K18" s="37"/>
    </row>
    <row r="19" spans="1:11" ht="49.5" customHeight="1">
      <c r="A19" s="44" t="s">
        <v>268</v>
      </c>
      <c r="B19" s="45">
        <v>729856</v>
      </c>
      <c r="C19" s="71" t="s">
        <v>52</v>
      </c>
      <c r="D19" s="55"/>
      <c r="E19" s="14"/>
      <c r="F19" s="14"/>
      <c r="G19" s="27"/>
      <c r="H19" s="29"/>
      <c r="I19" s="14"/>
      <c r="J19" s="28"/>
      <c r="K19" s="37"/>
    </row>
    <row r="20" spans="1:11" ht="33" customHeight="1">
      <c r="A20" s="44" t="s">
        <v>270</v>
      </c>
      <c r="B20" s="45">
        <v>162935</v>
      </c>
      <c r="C20" s="71" t="s">
        <v>269</v>
      </c>
      <c r="D20" s="55"/>
      <c r="E20" s="14"/>
      <c r="F20" s="14"/>
      <c r="G20" s="27"/>
      <c r="H20" s="29"/>
      <c r="I20" s="14"/>
      <c r="J20" s="28"/>
      <c r="K20" s="37"/>
    </row>
    <row r="21" spans="1:11" ht="69.75" customHeight="1">
      <c r="A21" s="44" t="s">
        <v>271</v>
      </c>
      <c r="B21" s="45">
        <v>552931</v>
      </c>
      <c r="C21" s="71" t="s">
        <v>58</v>
      </c>
      <c r="D21" s="55"/>
      <c r="E21" s="14"/>
      <c r="F21" s="14"/>
      <c r="G21" s="27"/>
      <c r="H21" s="29"/>
      <c r="I21" s="14"/>
      <c r="J21" s="28"/>
      <c r="K21" s="37"/>
    </row>
    <row r="22" spans="1:11" ht="60">
      <c r="A22" s="41" t="s">
        <v>272</v>
      </c>
      <c r="B22" s="42">
        <v>448989</v>
      </c>
      <c r="C22" s="6" t="s">
        <v>50</v>
      </c>
      <c r="D22" s="10"/>
      <c r="E22" s="7"/>
      <c r="F22" s="7"/>
      <c r="G22" s="8"/>
      <c r="H22" s="7"/>
      <c r="I22" s="7"/>
      <c r="J22" s="9"/>
    </row>
    <row r="23" spans="1:11" ht="42" customHeight="1">
      <c r="A23" s="41" t="s">
        <v>274</v>
      </c>
      <c r="B23" s="16">
        <v>2167431</v>
      </c>
      <c r="C23" s="13" t="s">
        <v>273</v>
      </c>
      <c r="D23" s="42"/>
      <c r="E23" s="14"/>
      <c r="F23" s="14"/>
      <c r="G23" s="43"/>
      <c r="H23" s="30"/>
      <c r="I23" s="14"/>
      <c r="J23" s="31"/>
    </row>
    <row r="24" spans="1:11" ht="45.75" customHeight="1">
      <c r="A24" s="44" t="s">
        <v>276</v>
      </c>
      <c r="B24" s="16">
        <v>1524013</v>
      </c>
      <c r="C24" s="13" t="s">
        <v>275</v>
      </c>
      <c r="D24" s="45"/>
      <c r="E24" s="7"/>
      <c r="F24" s="7"/>
      <c r="G24" s="27"/>
      <c r="H24" s="30"/>
      <c r="I24" s="7"/>
      <c r="J24" s="28"/>
    </row>
    <row r="25" spans="1:11" ht="54" customHeight="1">
      <c r="A25" s="44" t="s">
        <v>277</v>
      </c>
      <c r="B25" s="16">
        <v>706598</v>
      </c>
      <c r="C25" s="13" t="s">
        <v>69</v>
      </c>
      <c r="D25" s="45"/>
      <c r="E25" s="14"/>
      <c r="F25" s="14"/>
      <c r="G25" s="27"/>
      <c r="H25" s="30"/>
      <c r="I25" s="14"/>
      <c r="J25" s="28"/>
    </row>
    <row r="26" spans="1:11" ht="50.25" customHeight="1">
      <c r="A26" s="44" t="s">
        <v>278</v>
      </c>
      <c r="B26" s="16">
        <v>226814</v>
      </c>
      <c r="C26" s="13" t="s">
        <v>279</v>
      </c>
      <c r="D26" s="45"/>
      <c r="E26" s="14"/>
      <c r="F26" s="14"/>
      <c r="G26" s="27"/>
      <c r="H26" s="30"/>
      <c r="I26" s="14"/>
      <c r="J26" s="28"/>
    </row>
    <row r="27" spans="1:11" ht="44.25" customHeight="1">
      <c r="A27" s="44" t="s">
        <v>280</v>
      </c>
      <c r="B27" s="16">
        <v>253895</v>
      </c>
      <c r="C27" s="13" t="s">
        <v>69</v>
      </c>
      <c r="D27" s="45"/>
      <c r="E27" s="14"/>
      <c r="F27" s="14"/>
      <c r="G27" s="27"/>
      <c r="H27" s="32"/>
      <c r="I27" s="14"/>
      <c r="J27" s="28"/>
    </row>
    <row r="28" spans="1:11" ht="45.75" customHeight="1">
      <c r="A28" s="44" t="s">
        <v>281</v>
      </c>
      <c r="B28" s="16">
        <v>400217</v>
      </c>
      <c r="C28" s="13" t="s">
        <v>279</v>
      </c>
      <c r="D28" s="45"/>
      <c r="E28" s="14"/>
      <c r="F28" s="14"/>
      <c r="G28" s="33"/>
      <c r="H28" s="29"/>
      <c r="I28" s="14"/>
      <c r="J28" s="28"/>
      <c r="K28" s="35"/>
    </row>
    <row r="29" spans="1:11" ht="53.25" customHeight="1">
      <c r="A29" s="44" t="s">
        <v>282</v>
      </c>
      <c r="B29" s="16">
        <v>363484</v>
      </c>
      <c r="C29" s="13" t="s">
        <v>134</v>
      </c>
      <c r="D29" s="45"/>
      <c r="E29" s="14"/>
      <c r="F29" s="14"/>
      <c r="G29" s="27"/>
      <c r="H29" s="38"/>
      <c r="I29" s="14"/>
      <c r="J29" s="16"/>
      <c r="K29" s="35"/>
    </row>
    <row r="30" spans="1:11" ht="31.5">
      <c r="A30" s="44" t="s">
        <v>283</v>
      </c>
      <c r="B30" s="16">
        <v>396110</v>
      </c>
      <c r="C30" s="13" t="s">
        <v>79</v>
      </c>
      <c r="D30" s="45"/>
      <c r="E30" s="14"/>
      <c r="F30" s="14"/>
      <c r="G30" s="27"/>
      <c r="H30" s="38"/>
      <c r="I30" s="14"/>
      <c r="J30" s="28"/>
      <c r="K30" s="37"/>
    </row>
    <row r="31" spans="1:11" ht="36" customHeight="1">
      <c r="A31" s="44" t="s">
        <v>284</v>
      </c>
      <c r="B31" s="16">
        <v>94132</v>
      </c>
      <c r="C31" s="13" t="s">
        <v>50</v>
      </c>
      <c r="D31" s="45"/>
      <c r="E31" s="14"/>
      <c r="F31" s="14"/>
      <c r="G31" s="34"/>
      <c r="H31" s="29"/>
      <c r="I31" s="14"/>
      <c r="J31" s="28"/>
      <c r="K31" s="37"/>
    </row>
    <row r="32" spans="1:11" ht="45">
      <c r="A32" s="44" t="s">
        <v>285</v>
      </c>
      <c r="B32" s="16">
        <v>260876</v>
      </c>
      <c r="C32" s="13" t="s">
        <v>50</v>
      </c>
      <c r="D32" s="45"/>
      <c r="E32" s="14"/>
      <c r="F32" s="14"/>
      <c r="G32" s="34"/>
      <c r="H32" s="29"/>
      <c r="I32" s="14"/>
      <c r="J32" s="28"/>
      <c r="K32" s="37"/>
    </row>
    <row r="33" spans="1:11" ht="53.25" customHeight="1">
      <c r="A33" s="44" t="s">
        <v>285</v>
      </c>
      <c r="B33" s="16">
        <v>234871</v>
      </c>
      <c r="C33" s="13" t="s">
        <v>50</v>
      </c>
      <c r="D33" s="45"/>
      <c r="E33" s="14"/>
      <c r="F33" s="14"/>
      <c r="G33" s="34"/>
      <c r="H33" s="29"/>
      <c r="I33" s="14"/>
      <c r="J33" s="28"/>
      <c r="K33" s="37"/>
    </row>
    <row r="34" spans="1:11" ht="75">
      <c r="A34" s="44" t="s">
        <v>286</v>
      </c>
      <c r="B34" s="16">
        <v>465409</v>
      </c>
      <c r="C34" s="13" t="s">
        <v>50</v>
      </c>
      <c r="D34" s="45"/>
      <c r="E34" s="14"/>
      <c r="F34" s="14"/>
      <c r="G34" s="27"/>
      <c r="H34" s="30"/>
      <c r="I34" s="14"/>
      <c r="J34" s="28"/>
      <c r="K34" s="37"/>
    </row>
    <row r="35" spans="1:11" ht="31.5">
      <c r="A35" s="41" t="s">
        <v>287</v>
      </c>
      <c r="B35" s="16">
        <v>219600</v>
      </c>
      <c r="C35" s="13" t="s">
        <v>86</v>
      </c>
      <c r="D35" s="48"/>
      <c r="E35" s="14"/>
      <c r="F35" s="14"/>
      <c r="G35" s="27"/>
      <c r="H35" s="29"/>
      <c r="I35" s="14"/>
      <c r="J35" s="28"/>
      <c r="K35" s="37"/>
    </row>
    <row r="36" spans="1:11" ht="60.75" customHeight="1">
      <c r="A36" s="41" t="s">
        <v>288</v>
      </c>
      <c r="B36" s="16">
        <v>379886.96</v>
      </c>
      <c r="C36" s="71" t="s">
        <v>88</v>
      </c>
      <c r="D36" s="49"/>
      <c r="E36" s="14"/>
      <c r="F36" s="14"/>
      <c r="G36" s="27"/>
      <c r="H36" s="29"/>
      <c r="I36" s="14"/>
      <c r="J36" s="28"/>
      <c r="K36" s="37"/>
    </row>
    <row r="38" spans="1:11" ht="74.25" customHeight="1">
      <c r="A38" s="41" t="s">
        <v>247</v>
      </c>
      <c r="B38" s="42">
        <v>790700</v>
      </c>
      <c r="C38" s="71" t="s">
        <v>162</v>
      </c>
      <c r="D38" s="55"/>
      <c r="E38" s="14"/>
      <c r="F38" s="14"/>
      <c r="G38" s="27"/>
      <c r="H38" s="29"/>
      <c r="I38" s="14"/>
      <c r="J38" s="28"/>
      <c r="K38" s="37"/>
    </row>
    <row r="39" spans="1:11" ht="39.75" customHeight="1">
      <c r="A39" s="41" t="s">
        <v>290</v>
      </c>
      <c r="B39" s="42">
        <v>63559</v>
      </c>
      <c r="C39" s="71" t="s">
        <v>183</v>
      </c>
      <c r="D39" s="55"/>
      <c r="E39" s="14"/>
      <c r="F39" s="14"/>
      <c r="G39" s="27"/>
      <c r="H39" s="29"/>
      <c r="I39" s="14"/>
      <c r="J39" s="28"/>
      <c r="K39" s="37"/>
    </row>
    <row r="40" spans="1:11" ht="58.5" customHeight="1">
      <c r="A40" s="41" t="s">
        <v>291</v>
      </c>
      <c r="B40" s="42">
        <v>1818453.7</v>
      </c>
      <c r="C40" s="71" t="s">
        <v>125</v>
      </c>
      <c r="D40" s="55"/>
      <c r="E40" s="14"/>
      <c r="F40" s="14"/>
      <c r="G40" s="27"/>
      <c r="H40" s="29"/>
      <c r="I40" s="14"/>
      <c r="J40" s="28"/>
      <c r="K40" s="37"/>
    </row>
    <row r="41" spans="1:11" ht="48" customHeight="1">
      <c r="A41" s="41" t="s">
        <v>292</v>
      </c>
      <c r="B41" s="42">
        <v>183100</v>
      </c>
      <c r="C41" s="71" t="s">
        <v>246</v>
      </c>
      <c r="D41" s="55"/>
      <c r="E41" s="14"/>
      <c r="F41" s="14"/>
      <c r="G41" s="27"/>
      <c r="H41" s="29"/>
      <c r="I41" s="14"/>
      <c r="J41" s="28"/>
      <c r="K41" s="37"/>
    </row>
    <row r="42" spans="1:11" ht="63" customHeight="1">
      <c r="A42" s="41" t="s">
        <v>293</v>
      </c>
      <c r="B42" s="42">
        <v>79500</v>
      </c>
      <c r="C42" s="71" t="s">
        <v>245</v>
      </c>
      <c r="D42" s="55"/>
      <c r="E42" s="14"/>
      <c r="F42" s="14"/>
      <c r="G42" s="27"/>
      <c r="H42" s="29"/>
      <c r="I42" s="14"/>
      <c r="J42" s="28"/>
      <c r="K42" s="37"/>
    </row>
    <row r="43" spans="1:11" ht="76.5" customHeight="1">
      <c r="A43" s="41" t="s">
        <v>193</v>
      </c>
      <c r="B43" s="42">
        <v>54000</v>
      </c>
      <c r="C43" s="71" t="s">
        <v>162</v>
      </c>
      <c r="D43" s="55"/>
      <c r="E43" s="14"/>
      <c r="F43" s="14"/>
      <c r="G43" s="27"/>
      <c r="H43" s="29"/>
      <c r="I43" s="14"/>
      <c r="J43" s="28"/>
      <c r="K43" s="37"/>
    </row>
    <row r="44" spans="1:11" ht="63" customHeight="1">
      <c r="A44" s="41" t="s">
        <v>244</v>
      </c>
      <c r="B44" s="42">
        <v>133115</v>
      </c>
      <c r="C44" s="71" t="s">
        <v>120</v>
      </c>
      <c r="D44" s="55"/>
      <c r="E44" s="14"/>
      <c r="F44" s="14"/>
      <c r="G44" s="27"/>
      <c r="H44" s="29"/>
      <c r="I44" s="14"/>
      <c r="J44" s="28"/>
      <c r="K44" s="37"/>
    </row>
    <row r="45" spans="1:11" ht="72" customHeight="1">
      <c r="A45" s="41" t="s">
        <v>220</v>
      </c>
      <c r="B45" s="49">
        <v>1077654</v>
      </c>
      <c r="C45" s="71" t="s">
        <v>139</v>
      </c>
      <c r="D45" s="55"/>
      <c r="E45" s="14"/>
      <c r="F45" s="14"/>
      <c r="G45" s="27"/>
      <c r="H45" s="29"/>
      <c r="I45" s="14"/>
      <c r="J45" s="28"/>
      <c r="K45" s="37"/>
    </row>
    <row r="46" spans="1:11" ht="60">
      <c r="A46" s="41" t="s">
        <v>199</v>
      </c>
      <c r="B46" s="42">
        <v>1300000</v>
      </c>
      <c r="C46" s="71" t="s">
        <v>195</v>
      </c>
      <c r="D46" s="55"/>
      <c r="E46" s="14"/>
      <c r="F46" s="14"/>
      <c r="G46" s="27"/>
      <c r="H46" s="29"/>
      <c r="I46" s="14"/>
      <c r="J46" s="28"/>
      <c r="K46" s="37"/>
    </row>
    <row r="47" spans="1:11" ht="42.75">
      <c r="A47" s="73" t="s">
        <v>198</v>
      </c>
      <c r="B47" s="74">
        <v>7000000</v>
      </c>
      <c r="C47" s="71" t="s">
        <v>195</v>
      </c>
      <c r="D47" s="55"/>
      <c r="E47" s="14"/>
      <c r="F47" s="14"/>
      <c r="G47" s="27"/>
      <c r="H47" s="29"/>
      <c r="I47" s="14"/>
      <c r="J47" s="28"/>
      <c r="K47" s="37"/>
    </row>
    <row r="48" spans="1:11" ht="45">
      <c r="A48" s="41" t="s">
        <v>197</v>
      </c>
      <c r="B48" s="42">
        <v>8200000</v>
      </c>
      <c r="C48" s="71" t="s">
        <v>195</v>
      </c>
      <c r="D48" s="55"/>
      <c r="E48" s="14"/>
      <c r="F48" s="14"/>
      <c r="G48" s="27"/>
      <c r="H48" s="29"/>
      <c r="I48" s="14"/>
      <c r="J48" s="28"/>
      <c r="K48" s="37"/>
    </row>
    <row r="49" spans="1:11" ht="30">
      <c r="A49" s="75" t="s">
        <v>194</v>
      </c>
      <c r="B49" s="76">
        <v>2500000</v>
      </c>
      <c r="C49" s="71" t="s">
        <v>195</v>
      </c>
      <c r="D49" s="55"/>
      <c r="E49" s="14"/>
      <c r="F49" s="14"/>
      <c r="G49" s="27"/>
      <c r="H49" s="29"/>
      <c r="I49" s="14"/>
      <c r="J49" s="28"/>
      <c r="K49" s="37"/>
    </row>
    <row r="50" spans="1:11" ht="30">
      <c r="A50" s="41" t="s">
        <v>196</v>
      </c>
      <c r="B50" s="42">
        <v>6300000</v>
      </c>
      <c r="C50" s="71" t="s">
        <v>195</v>
      </c>
      <c r="D50" s="55"/>
      <c r="E50" s="14"/>
      <c r="F50" s="14"/>
      <c r="G50" s="27"/>
      <c r="H50" s="29"/>
      <c r="I50" s="14"/>
      <c r="J50" s="28"/>
      <c r="K50" s="37"/>
    </row>
    <row r="51" spans="1:11">
      <c r="A51" s="79"/>
      <c r="B51" s="45"/>
      <c r="C51" s="71"/>
      <c r="D51" s="55"/>
      <c r="E51" s="14"/>
      <c r="F51" s="14"/>
      <c r="G51" s="34"/>
      <c r="H51" s="36"/>
      <c r="I51" s="14"/>
      <c r="J51" s="28"/>
      <c r="K51" s="37"/>
    </row>
    <row r="52" spans="1:11">
      <c r="A52" s="20" t="s">
        <v>14</v>
      </c>
      <c r="B52" s="16"/>
      <c r="C52" s="71"/>
      <c r="D52" s="29"/>
      <c r="E52" s="14"/>
      <c r="F52" s="14"/>
      <c r="G52" s="34"/>
      <c r="H52" s="36"/>
      <c r="I52" s="14"/>
      <c r="J52" s="28"/>
      <c r="K52" s="37"/>
    </row>
    <row r="53" spans="1:11" ht="30">
      <c r="A53" s="41" t="s">
        <v>250</v>
      </c>
      <c r="B53" s="42">
        <v>525100</v>
      </c>
      <c r="C53" s="13" t="s">
        <v>50</v>
      </c>
      <c r="D53" s="42"/>
      <c r="E53" s="14"/>
      <c r="F53" s="14"/>
      <c r="G53" s="27"/>
      <c r="H53" s="30"/>
      <c r="I53" s="14"/>
      <c r="J53" s="28"/>
      <c r="K53" s="37"/>
    </row>
    <row r="54" spans="1:11" ht="30">
      <c r="A54" s="44" t="s">
        <v>252</v>
      </c>
      <c r="B54" s="45">
        <v>389700</v>
      </c>
      <c r="C54" s="13" t="s">
        <v>251</v>
      </c>
      <c r="D54" s="42"/>
      <c r="E54" s="14"/>
      <c r="F54" s="14"/>
      <c r="G54" s="27"/>
      <c r="H54" s="29"/>
      <c r="I54" s="14"/>
      <c r="J54" s="28"/>
      <c r="K54" s="37"/>
    </row>
    <row r="55" spans="1:11" ht="30">
      <c r="A55" s="44" t="s">
        <v>253</v>
      </c>
      <c r="B55" s="45">
        <v>259800</v>
      </c>
      <c r="C55" s="13" t="s">
        <v>50</v>
      </c>
      <c r="D55" s="45"/>
      <c r="E55" s="14"/>
      <c r="F55" s="14"/>
      <c r="G55" s="27"/>
      <c r="H55" s="29"/>
      <c r="I55" s="14"/>
      <c r="J55" s="28"/>
      <c r="K55" s="37"/>
    </row>
    <row r="56" spans="1:11" ht="30">
      <c r="A56" s="44" t="s">
        <v>254</v>
      </c>
      <c r="B56" s="45">
        <v>626200</v>
      </c>
      <c r="C56" s="13" t="s">
        <v>165</v>
      </c>
      <c r="D56" s="45"/>
      <c r="E56" s="14"/>
      <c r="F56" s="14"/>
      <c r="G56" s="27"/>
      <c r="H56" s="29"/>
      <c r="I56" s="14"/>
      <c r="J56" s="28"/>
      <c r="K56" s="37"/>
    </row>
    <row r="57" spans="1:11" ht="31.5">
      <c r="A57" s="44" t="s">
        <v>256</v>
      </c>
      <c r="B57" s="45">
        <v>499700</v>
      </c>
      <c r="C57" s="13" t="s">
        <v>255</v>
      </c>
      <c r="D57" s="45"/>
      <c r="E57" s="14"/>
      <c r="F57" s="14"/>
      <c r="G57" s="27"/>
      <c r="H57" s="29"/>
      <c r="I57" s="14"/>
      <c r="J57" s="28"/>
      <c r="K57" s="37"/>
    </row>
    <row r="58" spans="1:11" ht="30">
      <c r="A58" s="44" t="s">
        <v>257</v>
      </c>
      <c r="B58" s="45">
        <v>1915000</v>
      </c>
      <c r="C58" s="13" t="s">
        <v>258</v>
      </c>
      <c r="D58" s="45"/>
      <c r="E58" s="14"/>
      <c r="F58" s="14"/>
      <c r="G58" s="27"/>
      <c r="H58" s="29"/>
      <c r="I58" s="14"/>
      <c r="J58" s="28"/>
      <c r="K58" s="37"/>
    </row>
    <row r="59" spans="1:11" ht="30">
      <c r="A59" s="44" t="s">
        <v>259</v>
      </c>
      <c r="B59" s="45">
        <v>735400</v>
      </c>
      <c r="C59" s="13" t="s">
        <v>50</v>
      </c>
      <c r="D59" s="47"/>
      <c r="E59" s="14"/>
      <c r="F59" s="14"/>
      <c r="G59" s="27"/>
      <c r="H59" s="29"/>
      <c r="I59" s="14"/>
      <c r="J59" s="28"/>
      <c r="K59" s="37"/>
    </row>
    <row r="60" spans="1:11" ht="45">
      <c r="A60" s="44" t="s">
        <v>260</v>
      </c>
      <c r="B60" s="45">
        <v>371804</v>
      </c>
      <c r="C60" s="13" t="s">
        <v>50</v>
      </c>
      <c r="D60" s="48"/>
      <c r="E60" s="14"/>
      <c r="F60" s="14"/>
      <c r="G60" s="27"/>
      <c r="H60" s="29"/>
      <c r="I60" s="14"/>
      <c r="J60" s="28"/>
      <c r="K60" s="37"/>
    </row>
    <row r="61" spans="1:11" ht="50.25" customHeight="1">
      <c r="A61" s="41" t="s">
        <v>242</v>
      </c>
      <c r="B61" s="42">
        <v>2218823</v>
      </c>
      <c r="C61" s="71" t="s">
        <v>241</v>
      </c>
      <c r="D61" s="55"/>
      <c r="E61" s="14"/>
      <c r="F61" s="14"/>
      <c r="G61" s="27"/>
      <c r="H61" s="29"/>
      <c r="I61" s="14"/>
      <c r="J61" s="28"/>
      <c r="K61" s="37"/>
    </row>
    <row r="62" spans="1:11" ht="52.5" customHeight="1">
      <c r="A62" s="41" t="s">
        <v>243</v>
      </c>
      <c r="B62" s="42">
        <v>2541200</v>
      </c>
      <c r="C62" s="71" t="s">
        <v>240</v>
      </c>
      <c r="D62" s="55"/>
      <c r="E62" s="14"/>
      <c r="F62" s="14"/>
      <c r="G62" s="27"/>
      <c r="H62" s="29"/>
      <c r="I62" s="14"/>
      <c r="J62" s="28"/>
      <c r="K62" s="37"/>
    </row>
    <row r="63" spans="1:11" ht="57.75" customHeight="1">
      <c r="A63" s="41" t="s">
        <v>239</v>
      </c>
      <c r="B63" s="49">
        <v>134438.04999999999</v>
      </c>
      <c r="C63" s="71" t="s">
        <v>238</v>
      </c>
      <c r="D63" s="55"/>
      <c r="E63" s="14"/>
      <c r="F63" s="14"/>
      <c r="G63" s="27"/>
      <c r="H63" s="29"/>
      <c r="I63" s="14"/>
      <c r="J63" s="28"/>
      <c r="K63" s="37"/>
    </row>
    <row r="64" spans="1:11" ht="59.25" customHeight="1">
      <c r="A64" s="41" t="s">
        <v>237</v>
      </c>
      <c r="B64" s="49">
        <v>134438.04999999999</v>
      </c>
      <c r="C64" s="71" t="s">
        <v>108</v>
      </c>
      <c r="D64" s="55"/>
      <c r="E64" s="14"/>
      <c r="F64" s="14"/>
      <c r="G64" s="27"/>
      <c r="H64" s="29"/>
      <c r="I64" s="14"/>
      <c r="J64" s="28"/>
      <c r="K64" s="37"/>
    </row>
    <row r="65" spans="1:11" ht="49.5" customHeight="1">
      <c r="A65" s="53" t="s">
        <v>289</v>
      </c>
      <c r="B65" s="74">
        <v>1733459.53</v>
      </c>
      <c r="C65" s="71" t="s">
        <v>92</v>
      </c>
      <c r="D65" s="55"/>
      <c r="E65" s="14"/>
      <c r="F65" s="14"/>
      <c r="G65" s="27"/>
      <c r="H65" s="29"/>
      <c r="I65" s="14"/>
      <c r="J65" s="28"/>
      <c r="K65" s="37"/>
    </row>
    <row r="66" spans="1:11" ht="40.5" customHeight="1">
      <c r="A66" s="41" t="s">
        <v>236</v>
      </c>
      <c r="B66" s="42">
        <v>1082600</v>
      </c>
      <c r="C66" s="71" t="s">
        <v>116</v>
      </c>
      <c r="D66" s="55"/>
      <c r="E66" s="14"/>
      <c r="F66" s="14"/>
      <c r="G66" s="27"/>
      <c r="H66" s="29"/>
      <c r="I66" s="14"/>
      <c r="J66" s="28"/>
      <c r="K66" s="37"/>
    </row>
    <row r="67" spans="1:11" ht="24.75" customHeight="1">
      <c r="A67" s="41" t="s">
        <v>235</v>
      </c>
      <c r="B67" s="42">
        <v>10000000</v>
      </c>
      <c r="C67" s="71" t="s">
        <v>118</v>
      </c>
      <c r="D67" s="55"/>
      <c r="E67" s="14"/>
      <c r="F67" s="14"/>
      <c r="G67" s="27"/>
      <c r="H67" s="29"/>
      <c r="I67" s="14"/>
      <c r="J67" s="28"/>
      <c r="K67" s="37"/>
    </row>
    <row r="68" spans="1:11" ht="39" customHeight="1">
      <c r="A68" s="41" t="s">
        <v>234</v>
      </c>
      <c r="B68" s="42">
        <v>5800000</v>
      </c>
      <c r="C68" s="71" t="s">
        <v>120</v>
      </c>
      <c r="D68" s="55"/>
      <c r="E68" s="14"/>
      <c r="F68" s="14"/>
      <c r="G68" s="27"/>
      <c r="H68" s="29"/>
      <c r="I68" s="14"/>
      <c r="J68" s="28"/>
      <c r="K68" s="37"/>
    </row>
    <row r="69" spans="1:11" ht="33.75" customHeight="1">
      <c r="A69" s="41" t="s">
        <v>233</v>
      </c>
      <c r="B69" s="42">
        <v>671500</v>
      </c>
      <c r="C69" s="71" t="s">
        <v>88</v>
      </c>
      <c r="D69" s="55"/>
      <c r="E69" s="14"/>
      <c r="F69" s="14"/>
      <c r="G69" s="27"/>
      <c r="H69" s="29"/>
      <c r="I69" s="14"/>
      <c r="J69" s="28"/>
      <c r="K69" s="37"/>
    </row>
    <row r="70" spans="1:11" ht="39.75" customHeight="1">
      <c r="A70" s="41" t="s">
        <v>232</v>
      </c>
      <c r="B70" s="42">
        <v>2041500</v>
      </c>
      <c r="C70" s="71" t="s">
        <v>122</v>
      </c>
      <c r="D70" s="55"/>
      <c r="E70" s="14"/>
      <c r="F70" s="14"/>
      <c r="G70" s="27"/>
      <c r="H70" s="29"/>
      <c r="I70" s="14"/>
      <c r="J70" s="28"/>
      <c r="K70" s="37"/>
    </row>
    <row r="71" spans="1:11" ht="34.5" customHeight="1">
      <c r="A71" s="41" t="s">
        <v>231</v>
      </c>
      <c r="B71" s="42">
        <v>811100</v>
      </c>
      <c r="C71" s="71" t="s">
        <v>195</v>
      </c>
      <c r="D71" s="55"/>
      <c r="E71" s="14"/>
      <c r="F71" s="14"/>
      <c r="G71" s="27"/>
      <c r="H71" s="29"/>
      <c r="I71" s="14"/>
      <c r="J71" s="28"/>
      <c r="K71" s="37"/>
    </row>
    <row r="72" spans="1:11" ht="31.5" customHeight="1">
      <c r="A72" s="41" t="s">
        <v>230</v>
      </c>
      <c r="B72" s="42">
        <v>908000</v>
      </c>
      <c r="C72" s="71" t="s">
        <v>125</v>
      </c>
      <c r="D72" s="55"/>
      <c r="E72" s="14"/>
      <c r="F72" s="14"/>
      <c r="G72" s="27"/>
      <c r="H72" s="29"/>
      <c r="I72" s="14"/>
      <c r="J72" s="28"/>
      <c r="K72" s="37"/>
    </row>
    <row r="73" spans="1:11" ht="36.75" customHeight="1">
      <c r="A73" s="41" t="s">
        <v>229</v>
      </c>
      <c r="B73" s="42">
        <v>1131400</v>
      </c>
      <c r="C73" s="71" t="s">
        <v>228</v>
      </c>
      <c r="D73" s="55"/>
      <c r="E73" s="14"/>
      <c r="F73" s="14"/>
      <c r="G73" s="27"/>
      <c r="H73" s="29"/>
      <c r="I73" s="14"/>
      <c r="J73" s="28"/>
      <c r="K73" s="37"/>
    </row>
    <row r="74" spans="1:11" ht="44.25" customHeight="1">
      <c r="A74" s="41" t="s">
        <v>227</v>
      </c>
      <c r="B74" s="42">
        <v>957500</v>
      </c>
      <c r="C74" s="71" t="s">
        <v>226</v>
      </c>
      <c r="D74" s="55"/>
      <c r="E74" s="14"/>
      <c r="F74" s="14"/>
      <c r="G74" s="27"/>
      <c r="H74" s="29"/>
      <c r="I74" s="14"/>
      <c r="J74" s="28"/>
      <c r="K74" s="37"/>
    </row>
    <row r="75" spans="1:11" ht="36" customHeight="1">
      <c r="A75" s="41" t="s">
        <v>225</v>
      </c>
      <c r="B75" s="42">
        <v>2676464</v>
      </c>
      <c r="C75" s="71" t="s">
        <v>224</v>
      </c>
      <c r="D75" s="55"/>
      <c r="E75" s="14"/>
      <c r="F75" s="14"/>
      <c r="G75" s="27"/>
      <c r="H75" s="29"/>
      <c r="I75" s="14"/>
      <c r="J75" s="28"/>
      <c r="K75" s="37"/>
    </row>
    <row r="76" spans="1:11" ht="42" customHeight="1">
      <c r="A76" s="41" t="s">
        <v>223</v>
      </c>
      <c r="B76" s="42">
        <v>889400</v>
      </c>
      <c r="C76" s="71" t="s">
        <v>222</v>
      </c>
      <c r="D76" s="55"/>
      <c r="E76" s="14"/>
      <c r="F76" s="14"/>
      <c r="G76" s="27"/>
      <c r="H76" s="29"/>
      <c r="I76" s="14"/>
      <c r="J76" s="28"/>
      <c r="K76" s="37"/>
    </row>
    <row r="77" spans="1:11" ht="47.25" customHeight="1">
      <c r="A77" s="41" t="s">
        <v>221</v>
      </c>
      <c r="B77" s="42">
        <v>130135.43</v>
      </c>
      <c r="C77" s="71" t="s">
        <v>136</v>
      </c>
      <c r="D77" s="55"/>
      <c r="E77" s="14"/>
      <c r="F77" s="14"/>
      <c r="G77" s="27"/>
      <c r="H77" s="29"/>
      <c r="I77" s="14"/>
      <c r="J77" s="28"/>
      <c r="K77" s="37"/>
    </row>
    <row r="78" spans="1:11" ht="51" customHeight="1">
      <c r="A78" s="41" t="s">
        <v>219</v>
      </c>
      <c r="B78" s="49">
        <v>1770551</v>
      </c>
      <c r="C78" s="71" t="s">
        <v>141</v>
      </c>
      <c r="D78" s="55"/>
      <c r="E78" s="14"/>
      <c r="F78" s="14"/>
      <c r="G78" s="27"/>
      <c r="H78" s="29"/>
      <c r="I78" s="14"/>
      <c r="J78" s="28"/>
      <c r="K78" s="37"/>
    </row>
    <row r="79" spans="1:11" ht="50.25" customHeight="1">
      <c r="A79" s="41" t="s">
        <v>218</v>
      </c>
      <c r="B79" s="49">
        <v>2360049</v>
      </c>
      <c r="C79" s="71" t="s">
        <v>217</v>
      </c>
      <c r="D79" s="55"/>
      <c r="E79" s="14"/>
      <c r="F79" s="14"/>
      <c r="G79" s="27"/>
      <c r="H79" s="29"/>
      <c r="I79" s="14"/>
      <c r="J79" s="28"/>
      <c r="K79" s="37"/>
    </row>
    <row r="80" spans="1:11" ht="46.5" customHeight="1">
      <c r="A80" s="41" t="s">
        <v>144</v>
      </c>
      <c r="B80" s="49">
        <v>2124109</v>
      </c>
      <c r="C80" s="71" t="s">
        <v>145</v>
      </c>
      <c r="D80" s="55"/>
      <c r="E80" s="14"/>
      <c r="F80" s="14"/>
      <c r="G80" s="27"/>
      <c r="H80" s="29"/>
      <c r="I80" s="14"/>
      <c r="J80" s="28"/>
      <c r="K80" s="37"/>
    </row>
    <row r="81" spans="1:11" ht="31.5">
      <c r="A81" s="41" t="s">
        <v>294</v>
      </c>
      <c r="B81" s="49">
        <v>500000</v>
      </c>
      <c r="C81" s="71" t="s">
        <v>148</v>
      </c>
      <c r="D81" s="50"/>
      <c r="E81" s="14"/>
      <c r="F81" s="14"/>
      <c r="G81" s="27"/>
      <c r="H81" s="29"/>
      <c r="I81" s="14"/>
      <c r="J81" s="28"/>
      <c r="K81" s="37"/>
    </row>
    <row r="82" spans="1:11" ht="28.5">
      <c r="A82" s="46" t="s">
        <v>210</v>
      </c>
      <c r="B82" s="74">
        <v>1411100</v>
      </c>
      <c r="C82" s="71" t="s">
        <v>132</v>
      </c>
      <c r="D82" s="50"/>
      <c r="E82" s="14"/>
      <c r="F82" s="14"/>
      <c r="G82" s="27"/>
      <c r="H82" s="29"/>
      <c r="I82" s="14"/>
      <c r="J82" s="28"/>
      <c r="K82" s="37"/>
    </row>
    <row r="83" spans="1:11" ht="31.5">
      <c r="A83" s="41" t="s">
        <v>216</v>
      </c>
      <c r="B83" s="49">
        <v>6198991</v>
      </c>
      <c r="C83" s="71" t="s">
        <v>150</v>
      </c>
      <c r="D83" s="50"/>
      <c r="E83" s="14"/>
      <c r="F83" s="14"/>
      <c r="G83" s="27"/>
      <c r="H83" s="29"/>
      <c r="I83" s="14"/>
      <c r="J83" s="28"/>
      <c r="K83" s="37"/>
    </row>
    <row r="84" spans="1:11" ht="28.5">
      <c r="A84" s="46" t="s">
        <v>215</v>
      </c>
      <c r="B84" s="74">
        <v>1972600</v>
      </c>
      <c r="C84" s="71" t="s">
        <v>152</v>
      </c>
      <c r="D84" s="50"/>
      <c r="E84" s="14"/>
      <c r="F84" s="14"/>
      <c r="G84" s="27"/>
      <c r="H84" s="29"/>
      <c r="I84" s="14"/>
      <c r="J84" s="28"/>
      <c r="K84" s="37"/>
    </row>
    <row r="85" spans="1:11" ht="47.25">
      <c r="A85" s="46" t="s">
        <v>214</v>
      </c>
      <c r="B85" s="74">
        <v>1268100</v>
      </c>
      <c r="C85" s="71" t="s">
        <v>213</v>
      </c>
      <c r="D85" s="50"/>
      <c r="E85" s="14"/>
      <c r="F85" s="14"/>
      <c r="G85" s="27"/>
      <c r="H85" s="29"/>
      <c r="I85" s="14"/>
      <c r="J85" s="28"/>
      <c r="K85" s="37"/>
    </row>
    <row r="86" spans="1:11" ht="39" customHeight="1">
      <c r="A86" s="46" t="s">
        <v>212</v>
      </c>
      <c r="B86" s="74">
        <v>1911221</v>
      </c>
      <c r="C86" s="71" t="s">
        <v>158</v>
      </c>
      <c r="D86" s="50"/>
      <c r="E86" s="14"/>
      <c r="F86" s="14"/>
      <c r="G86" s="27"/>
      <c r="H86" s="29"/>
      <c r="I86" s="14"/>
      <c r="J86" s="28"/>
      <c r="K86" s="37"/>
    </row>
    <row r="87" spans="1:11" ht="36.75" customHeight="1">
      <c r="A87" s="46" t="s">
        <v>211</v>
      </c>
      <c r="B87" s="74">
        <v>1810000</v>
      </c>
      <c r="C87" s="71" t="s">
        <v>158</v>
      </c>
      <c r="D87" s="50"/>
      <c r="E87" s="14"/>
      <c r="F87" s="14"/>
      <c r="G87" s="27"/>
      <c r="H87" s="29"/>
      <c r="I87" s="14"/>
      <c r="J87" s="28"/>
      <c r="K87" s="37"/>
    </row>
    <row r="88" spans="1:11" ht="28.5">
      <c r="A88" s="46" t="s">
        <v>160</v>
      </c>
      <c r="B88" s="74">
        <v>936820</v>
      </c>
      <c r="C88" s="71" t="s">
        <v>132</v>
      </c>
      <c r="D88" s="50"/>
      <c r="E88" s="14"/>
      <c r="F88" s="14"/>
      <c r="G88" s="27"/>
      <c r="H88" s="29"/>
      <c r="I88" s="14"/>
      <c r="J88" s="28"/>
      <c r="K88" s="37"/>
    </row>
    <row r="89" spans="1:11" ht="28.5">
      <c r="A89" s="46" t="s">
        <v>209</v>
      </c>
      <c r="B89" s="74">
        <v>1316300</v>
      </c>
      <c r="C89" s="71" t="s">
        <v>132</v>
      </c>
      <c r="D89" s="50"/>
      <c r="E89" s="14"/>
      <c r="F89" s="14"/>
      <c r="G89" s="27"/>
      <c r="H89" s="29"/>
      <c r="I89" s="14"/>
      <c r="J89" s="28"/>
      <c r="K89" s="37"/>
    </row>
    <row r="90" spans="1:11" ht="42.75">
      <c r="A90" s="46" t="s">
        <v>208</v>
      </c>
      <c r="B90" s="74">
        <v>925800</v>
      </c>
      <c r="C90" s="13" t="s">
        <v>162</v>
      </c>
      <c r="D90" s="54"/>
      <c r="E90" s="14"/>
      <c r="F90" s="14"/>
      <c r="G90" s="27"/>
      <c r="H90" s="29"/>
      <c r="I90" s="14"/>
      <c r="J90" s="28"/>
      <c r="K90" s="37"/>
    </row>
    <row r="91" spans="1:11" ht="31.5">
      <c r="A91" s="46" t="s">
        <v>207</v>
      </c>
      <c r="B91" s="74">
        <v>1774100</v>
      </c>
      <c r="C91" s="13" t="s">
        <v>206</v>
      </c>
      <c r="D91" s="42"/>
      <c r="E91" s="14"/>
      <c r="F91" s="14"/>
      <c r="G91" s="27"/>
      <c r="H91" s="29"/>
      <c r="I91" s="14"/>
      <c r="J91" s="28"/>
      <c r="K91" s="37"/>
    </row>
    <row r="92" spans="1:11" ht="47.25">
      <c r="A92" s="46" t="s">
        <v>205</v>
      </c>
      <c r="B92" s="74">
        <v>2071229</v>
      </c>
      <c r="C92" s="13" t="s">
        <v>166</v>
      </c>
      <c r="D92" s="42"/>
      <c r="E92" s="14"/>
      <c r="F92" s="14"/>
      <c r="G92" s="27"/>
      <c r="H92" s="29"/>
      <c r="I92" s="14"/>
      <c r="J92" s="28"/>
      <c r="K92" s="37"/>
    </row>
    <row r="93" spans="1:11" ht="47.25">
      <c r="A93" s="46" t="s">
        <v>204</v>
      </c>
      <c r="B93" s="74">
        <v>1892200</v>
      </c>
      <c r="C93" s="13" t="s">
        <v>203</v>
      </c>
      <c r="D93" s="47"/>
      <c r="E93" s="14"/>
      <c r="F93" s="14"/>
      <c r="G93" s="27"/>
      <c r="H93" s="29"/>
      <c r="I93" s="14"/>
      <c r="J93" s="28"/>
      <c r="K93" s="37"/>
    </row>
    <row r="94" spans="1:11" ht="47.25">
      <c r="A94" s="46" t="s">
        <v>201</v>
      </c>
      <c r="B94" s="74">
        <v>1915000</v>
      </c>
      <c r="C94" s="13" t="s">
        <v>202</v>
      </c>
      <c r="D94" s="42"/>
      <c r="E94" s="14"/>
      <c r="F94" s="14"/>
      <c r="G94" s="27"/>
      <c r="H94" s="29"/>
      <c r="I94" s="14"/>
      <c r="J94" s="28"/>
      <c r="K94" s="37"/>
    </row>
    <row r="95" spans="1:11" ht="28.5">
      <c r="A95" s="46" t="s">
        <v>173</v>
      </c>
      <c r="B95" s="74">
        <v>1742400</v>
      </c>
      <c r="C95" s="71" t="s">
        <v>172</v>
      </c>
      <c r="D95" s="55"/>
      <c r="E95" s="14"/>
      <c r="F95" s="14"/>
      <c r="G95" s="27"/>
      <c r="H95" s="29"/>
      <c r="I95" s="14"/>
      <c r="J95" s="28"/>
      <c r="K95" s="37"/>
    </row>
    <row r="96" spans="1:11" ht="28.5">
      <c r="A96" s="46" t="s">
        <v>175</v>
      </c>
      <c r="B96" s="74">
        <v>610802</v>
      </c>
      <c r="C96" s="71" t="s">
        <v>174</v>
      </c>
      <c r="D96" s="55"/>
      <c r="E96" s="14"/>
      <c r="F96" s="14"/>
      <c r="G96" s="27"/>
      <c r="H96" s="29"/>
      <c r="I96" s="14"/>
      <c r="J96" s="28"/>
      <c r="K96" s="37"/>
    </row>
    <row r="97" spans="1:11" ht="47.25">
      <c r="A97" s="46" t="s">
        <v>177</v>
      </c>
      <c r="B97" s="74">
        <v>487000</v>
      </c>
      <c r="C97" s="71" t="s">
        <v>176</v>
      </c>
      <c r="D97" s="55"/>
      <c r="E97" s="14"/>
      <c r="F97" s="14"/>
      <c r="G97" s="27"/>
      <c r="H97" s="29"/>
      <c r="I97" s="14"/>
      <c r="J97" s="28"/>
      <c r="K97" s="37"/>
    </row>
    <row r="98" spans="1:11" ht="47.25">
      <c r="A98" s="46" t="s">
        <v>179</v>
      </c>
      <c r="B98" s="74">
        <v>542498</v>
      </c>
      <c r="C98" s="71" t="s">
        <v>178</v>
      </c>
      <c r="D98" s="55"/>
      <c r="E98" s="14"/>
      <c r="F98" s="14"/>
      <c r="G98" s="27"/>
      <c r="H98" s="29"/>
      <c r="I98" s="14"/>
      <c r="J98" s="28"/>
      <c r="K98" s="37"/>
    </row>
    <row r="99" spans="1:11" ht="47.25">
      <c r="A99" s="46" t="s">
        <v>181</v>
      </c>
      <c r="B99" s="74">
        <v>667800</v>
      </c>
      <c r="C99" s="71" t="s">
        <v>180</v>
      </c>
      <c r="D99" s="55"/>
      <c r="E99" s="14"/>
      <c r="F99" s="14"/>
      <c r="G99" s="27"/>
      <c r="H99" s="29"/>
      <c r="I99" s="14"/>
      <c r="J99" s="28"/>
      <c r="K99" s="37"/>
    </row>
    <row r="100" spans="1:11" ht="28.5">
      <c r="A100" s="46" t="s">
        <v>182</v>
      </c>
      <c r="B100" s="74">
        <v>476766</v>
      </c>
      <c r="C100" s="71" t="s">
        <v>174</v>
      </c>
      <c r="D100" s="55"/>
      <c r="E100" s="14"/>
      <c r="F100" s="14"/>
      <c r="G100" s="27"/>
      <c r="H100" s="29"/>
      <c r="I100" s="14"/>
      <c r="J100" s="28"/>
      <c r="K100" s="37"/>
    </row>
    <row r="101" spans="1:11" ht="28.5">
      <c r="A101" s="46" t="s">
        <v>184</v>
      </c>
      <c r="B101" s="74">
        <v>2818000</v>
      </c>
      <c r="C101" s="71" t="s">
        <v>183</v>
      </c>
      <c r="D101" s="55"/>
      <c r="E101" s="14"/>
      <c r="F101" s="14"/>
      <c r="G101" s="27"/>
      <c r="H101" s="29"/>
      <c r="I101" s="14"/>
      <c r="J101" s="28"/>
      <c r="K101" s="37"/>
    </row>
    <row r="102" spans="1:11" ht="47.25">
      <c r="A102" s="46" t="s">
        <v>186</v>
      </c>
      <c r="B102" s="74">
        <v>2047666</v>
      </c>
      <c r="C102" s="71" t="s">
        <v>185</v>
      </c>
      <c r="D102" s="55"/>
      <c r="E102" s="14"/>
      <c r="F102" s="14"/>
      <c r="G102" s="27"/>
      <c r="H102" s="29"/>
      <c r="I102" s="14"/>
      <c r="J102" s="28"/>
      <c r="K102" s="37"/>
    </row>
    <row r="103" spans="1:11" ht="31.5">
      <c r="A103" s="46" t="s">
        <v>188</v>
      </c>
      <c r="B103" s="74">
        <v>1823233</v>
      </c>
      <c r="C103" s="71" t="s">
        <v>187</v>
      </c>
      <c r="D103" s="55"/>
      <c r="E103" s="14"/>
      <c r="F103" s="14"/>
      <c r="G103" s="27"/>
      <c r="H103" s="29"/>
      <c r="I103" s="14"/>
      <c r="J103" s="28"/>
      <c r="K103" s="37"/>
    </row>
    <row r="104" spans="1:11" ht="46.5" customHeight="1">
      <c r="A104" s="46" t="s">
        <v>200</v>
      </c>
      <c r="B104" s="74">
        <v>2229800</v>
      </c>
      <c r="C104" s="71" t="s">
        <v>189</v>
      </c>
      <c r="D104" s="55"/>
      <c r="E104" s="14"/>
      <c r="F104" s="14"/>
      <c r="G104" s="27"/>
      <c r="H104" s="29"/>
      <c r="I104" s="14"/>
      <c r="J104" s="28"/>
      <c r="K104" s="37"/>
    </row>
    <row r="105" spans="1:11" ht="46.5" customHeight="1">
      <c r="A105" s="81" t="s">
        <v>19</v>
      </c>
      <c r="B105" s="56">
        <f>58950518.83+476039.96+2019124.9+4370540.32+7153404.74+6843786.14+3288416.62+3518950.74+10062672.74</f>
        <v>96683454.989999995</v>
      </c>
      <c r="C105" s="71"/>
      <c r="D105" s="55"/>
      <c r="E105" s="14"/>
      <c r="F105" s="14"/>
      <c r="G105" s="27"/>
      <c r="H105" s="29"/>
      <c r="I105" s="14"/>
      <c r="J105" s="28"/>
      <c r="K105" s="37"/>
    </row>
    <row r="106" spans="1:11" ht="46.5" customHeight="1">
      <c r="A106" s="41" t="s">
        <v>295</v>
      </c>
      <c r="B106" s="72">
        <v>3730000</v>
      </c>
      <c r="C106" s="71"/>
      <c r="D106" s="55"/>
      <c r="E106" s="14"/>
      <c r="F106" s="14"/>
      <c r="G106" s="27"/>
      <c r="H106" s="29"/>
      <c r="I106" s="14"/>
      <c r="J106" s="28"/>
      <c r="K106" s="37"/>
    </row>
    <row r="107" spans="1:11" ht="46.5" customHeight="1">
      <c r="A107" s="80"/>
      <c r="B107" s="74"/>
      <c r="C107" s="71"/>
      <c r="D107" s="55"/>
      <c r="E107" s="14"/>
      <c r="F107" s="14"/>
      <c r="G107" s="27"/>
      <c r="H107" s="29"/>
      <c r="I107" s="14"/>
      <c r="J107" s="28"/>
      <c r="K107" s="37"/>
    </row>
    <row r="108" spans="1:11" ht="46.5" customHeight="1">
      <c r="A108" s="80"/>
      <c r="B108" s="74"/>
      <c r="C108" s="71"/>
      <c r="D108" s="55"/>
      <c r="E108" s="14"/>
      <c r="F108" s="14"/>
      <c r="G108" s="27"/>
      <c r="H108" s="29"/>
      <c r="I108" s="14"/>
      <c r="J108" s="28"/>
      <c r="K108" s="37"/>
    </row>
    <row r="109" spans="1:11" ht="46.5" customHeight="1">
      <c r="A109" s="80"/>
      <c r="B109" s="74"/>
      <c r="C109" s="71"/>
      <c r="D109" s="55"/>
      <c r="E109" s="14"/>
      <c r="F109" s="14"/>
      <c r="G109" s="27"/>
      <c r="H109" s="29"/>
      <c r="I109" s="14"/>
      <c r="J109" s="28"/>
      <c r="K109" s="37"/>
    </row>
    <row r="110" spans="1:11">
      <c r="A110" s="20" t="s">
        <v>15</v>
      </c>
      <c r="B110" s="9"/>
      <c r="C110" s="5"/>
      <c r="D110" s="7"/>
      <c r="E110" s="7"/>
      <c r="F110" s="7"/>
      <c r="G110" s="8"/>
      <c r="H110" s="7"/>
      <c r="I110" s="7"/>
      <c r="J110" s="9"/>
    </row>
    <row r="111" spans="1:11">
      <c r="A111" s="25"/>
      <c r="B111" s="16"/>
      <c r="C111" s="71"/>
      <c r="D111" s="29"/>
      <c r="E111" s="14"/>
      <c r="F111" s="14"/>
      <c r="G111" s="34"/>
      <c r="H111" s="36"/>
      <c r="I111" s="14"/>
      <c r="J111" s="28"/>
      <c r="K111" s="37"/>
    </row>
    <row r="112" spans="1:11">
      <c r="A112" s="25"/>
      <c r="B112" s="16"/>
      <c r="C112" s="71"/>
      <c r="D112" s="29"/>
      <c r="E112" s="14"/>
      <c r="F112" s="14"/>
      <c r="G112" s="34"/>
      <c r="H112" s="36"/>
      <c r="I112" s="14"/>
      <c r="J112" s="28"/>
      <c r="K112" s="37"/>
    </row>
    <row r="113" spans="1:10">
      <c r="A113" s="5"/>
      <c r="B113" s="78"/>
      <c r="C113" s="12"/>
      <c r="D113" s="7"/>
      <c r="E113" s="7"/>
      <c r="F113" s="7"/>
      <c r="G113" s="8"/>
      <c r="H113" s="7"/>
      <c r="I113" s="7"/>
      <c r="J113" s="9"/>
    </row>
  </sheetData>
  <mergeCells count="11">
    <mergeCell ref="A3:J3"/>
    <mergeCell ref="A4:J4"/>
    <mergeCell ref="A8:A9"/>
    <mergeCell ref="B8:B9"/>
    <mergeCell ref="D8:D9"/>
    <mergeCell ref="E8:E9"/>
    <mergeCell ref="F8:F9"/>
    <mergeCell ref="G8:H8"/>
    <mergeCell ref="I8:I9"/>
    <mergeCell ref="J8:J9"/>
    <mergeCell ref="C8:C9"/>
  </mergeCells>
  <pageMargins left="0.7" right="0.7" top="0.25" bottom="0.47" header="0.2" footer="0.26"/>
  <pageSetup paperSize="5" orientation="landscape" horizontalDpi="300" verticalDpi="300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40"/>
  <sheetViews>
    <sheetView tabSelected="1" topLeftCell="A7" workbookViewId="0">
      <selection activeCell="E38" sqref="E38"/>
    </sheetView>
  </sheetViews>
  <sheetFormatPr defaultRowHeight="15"/>
  <cols>
    <col min="1" max="1" width="15.42578125" customWidth="1"/>
    <col min="2" max="2" width="12.42578125" customWidth="1"/>
    <col min="3" max="3" width="9.7109375" customWidth="1"/>
    <col min="4" max="4" width="17.140625" customWidth="1"/>
    <col min="5" max="5" width="16.28515625" customWidth="1"/>
    <col min="6" max="6" width="21.85546875" bestFit="1" customWidth="1"/>
    <col min="7" max="7" width="20.140625" bestFit="1" customWidth="1"/>
    <col min="8" max="8" width="15.5703125" customWidth="1"/>
    <col min="9" max="9" width="13.85546875" customWidth="1"/>
    <col min="10" max="10" width="15.7109375" customWidth="1"/>
    <col min="11" max="11" width="18.5703125" customWidth="1"/>
    <col min="257" max="257" width="15.42578125" customWidth="1"/>
    <col min="258" max="258" width="12.42578125" customWidth="1"/>
    <col min="259" max="259" width="9.7109375" customWidth="1"/>
    <col min="260" max="260" width="17.140625" customWidth="1"/>
    <col min="261" max="261" width="16.28515625" customWidth="1"/>
    <col min="262" max="262" width="21.85546875" bestFit="1" customWidth="1"/>
    <col min="263" max="263" width="20.140625" bestFit="1" customWidth="1"/>
    <col min="264" max="264" width="15.5703125" customWidth="1"/>
    <col min="265" max="265" width="13.85546875" customWidth="1"/>
    <col min="266" max="266" width="15.7109375" customWidth="1"/>
    <col min="267" max="267" width="18.5703125" customWidth="1"/>
    <col min="513" max="513" width="15.42578125" customWidth="1"/>
    <col min="514" max="514" width="12.42578125" customWidth="1"/>
    <col min="515" max="515" width="9.7109375" customWidth="1"/>
    <col min="516" max="516" width="17.140625" customWidth="1"/>
    <col min="517" max="517" width="16.28515625" customWidth="1"/>
    <col min="518" max="518" width="21.85546875" bestFit="1" customWidth="1"/>
    <col min="519" max="519" width="20.140625" bestFit="1" customWidth="1"/>
    <col min="520" max="520" width="15.5703125" customWidth="1"/>
    <col min="521" max="521" width="13.85546875" customWidth="1"/>
    <col min="522" max="522" width="15.7109375" customWidth="1"/>
    <col min="523" max="523" width="18.5703125" customWidth="1"/>
    <col min="769" max="769" width="15.42578125" customWidth="1"/>
    <col min="770" max="770" width="12.42578125" customWidth="1"/>
    <col min="771" max="771" width="9.7109375" customWidth="1"/>
    <col min="772" max="772" width="17.140625" customWidth="1"/>
    <col min="773" max="773" width="16.28515625" customWidth="1"/>
    <col min="774" max="774" width="21.85546875" bestFit="1" customWidth="1"/>
    <col min="775" max="775" width="20.140625" bestFit="1" customWidth="1"/>
    <col min="776" max="776" width="15.5703125" customWidth="1"/>
    <col min="777" max="777" width="13.85546875" customWidth="1"/>
    <col min="778" max="778" width="15.7109375" customWidth="1"/>
    <col min="779" max="779" width="18.5703125" customWidth="1"/>
    <col min="1025" max="1025" width="15.42578125" customWidth="1"/>
    <col min="1026" max="1026" width="12.42578125" customWidth="1"/>
    <col min="1027" max="1027" width="9.7109375" customWidth="1"/>
    <col min="1028" max="1028" width="17.140625" customWidth="1"/>
    <col min="1029" max="1029" width="16.28515625" customWidth="1"/>
    <col min="1030" max="1030" width="21.85546875" bestFit="1" customWidth="1"/>
    <col min="1031" max="1031" width="20.140625" bestFit="1" customWidth="1"/>
    <col min="1032" max="1032" width="15.5703125" customWidth="1"/>
    <col min="1033" max="1033" width="13.85546875" customWidth="1"/>
    <col min="1034" max="1034" width="15.7109375" customWidth="1"/>
    <col min="1035" max="1035" width="18.5703125" customWidth="1"/>
    <col min="1281" max="1281" width="15.42578125" customWidth="1"/>
    <col min="1282" max="1282" width="12.42578125" customWidth="1"/>
    <col min="1283" max="1283" width="9.7109375" customWidth="1"/>
    <col min="1284" max="1284" width="17.140625" customWidth="1"/>
    <col min="1285" max="1285" width="16.28515625" customWidth="1"/>
    <col min="1286" max="1286" width="21.85546875" bestFit="1" customWidth="1"/>
    <col min="1287" max="1287" width="20.140625" bestFit="1" customWidth="1"/>
    <col min="1288" max="1288" width="15.5703125" customWidth="1"/>
    <col min="1289" max="1289" width="13.85546875" customWidth="1"/>
    <col min="1290" max="1290" width="15.7109375" customWidth="1"/>
    <col min="1291" max="1291" width="18.5703125" customWidth="1"/>
    <col min="1537" max="1537" width="15.42578125" customWidth="1"/>
    <col min="1538" max="1538" width="12.42578125" customWidth="1"/>
    <col min="1539" max="1539" width="9.7109375" customWidth="1"/>
    <col min="1540" max="1540" width="17.140625" customWidth="1"/>
    <col min="1541" max="1541" width="16.28515625" customWidth="1"/>
    <col min="1542" max="1542" width="21.85546875" bestFit="1" customWidth="1"/>
    <col min="1543" max="1543" width="20.140625" bestFit="1" customWidth="1"/>
    <col min="1544" max="1544" width="15.5703125" customWidth="1"/>
    <col min="1545" max="1545" width="13.85546875" customWidth="1"/>
    <col min="1546" max="1546" width="15.7109375" customWidth="1"/>
    <col min="1547" max="1547" width="18.5703125" customWidth="1"/>
    <col min="1793" max="1793" width="15.42578125" customWidth="1"/>
    <col min="1794" max="1794" width="12.42578125" customWidth="1"/>
    <col min="1795" max="1795" width="9.7109375" customWidth="1"/>
    <col min="1796" max="1796" width="17.140625" customWidth="1"/>
    <col min="1797" max="1797" width="16.28515625" customWidth="1"/>
    <col min="1798" max="1798" width="21.85546875" bestFit="1" customWidth="1"/>
    <col min="1799" max="1799" width="20.140625" bestFit="1" customWidth="1"/>
    <col min="1800" max="1800" width="15.5703125" customWidth="1"/>
    <col min="1801" max="1801" width="13.85546875" customWidth="1"/>
    <col min="1802" max="1802" width="15.7109375" customWidth="1"/>
    <col min="1803" max="1803" width="18.5703125" customWidth="1"/>
    <col min="2049" max="2049" width="15.42578125" customWidth="1"/>
    <col min="2050" max="2050" width="12.42578125" customWidth="1"/>
    <col min="2051" max="2051" width="9.7109375" customWidth="1"/>
    <col min="2052" max="2052" width="17.140625" customWidth="1"/>
    <col min="2053" max="2053" width="16.28515625" customWidth="1"/>
    <col min="2054" max="2054" width="21.85546875" bestFit="1" customWidth="1"/>
    <col min="2055" max="2055" width="20.140625" bestFit="1" customWidth="1"/>
    <col min="2056" max="2056" width="15.5703125" customWidth="1"/>
    <col min="2057" max="2057" width="13.85546875" customWidth="1"/>
    <col min="2058" max="2058" width="15.7109375" customWidth="1"/>
    <col min="2059" max="2059" width="18.5703125" customWidth="1"/>
    <col min="2305" max="2305" width="15.42578125" customWidth="1"/>
    <col min="2306" max="2306" width="12.42578125" customWidth="1"/>
    <col min="2307" max="2307" width="9.7109375" customWidth="1"/>
    <col min="2308" max="2308" width="17.140625" customWidth="1"/>
    <col min="2309" max="2309" width="16.28515625" customWidth="1"/>
    <col min="2310" max="2310" width="21.85546875" bestFit="1" customWidth="1"/>
    <col min="2311" max="2311" width="20.140625" bestFit="1" customWidth="1"/>
    <col min="2312" max="2312" width="15.5703125" customWidth="1"/>
    <col min="2313" max="2313" width="13.85546875" customWidth="1"/>
    <col min="2314" max="2314" width="15.7109375" customWidth="1"/>
    <col min="2315" max="2315" width="18.5703125" customWidth="1"/>
    <col min="2561" max="2561" width="15.42578125" customWidth="1"/>
    <col min="2562" max="2562" width="12.42578125" customWidth="1"/>
    <col min="2563" max="2563" width="9.7109375" customWidth="1"/>
    <col min="2564" max="2564" width="17.140625" customWidth="1"/>
    <col min="2565" max="2565" width="16.28515625" customWidth="1"/>
    <col min="2566" max="2566" width="21.85546875" bestFit="1" customWidth="1"/>
    <col min="2567" max="2567" width="20.140625" bestFit="1" customWidth="1"/>
    <col min="2568" max="2568" width="15.5703125" customWidth="1"/>
    <col min="2569" max="2569" width="13.85546875" customWidth="1"/>
    <col min="2570" max="2570" width="15.7109375" customWidth="1"/>
    <col min="2571" max="2571" width="18.5703125" customWidth="1"/>
    <col min="2817" max="2817" width="15.42578125" customWidth="1"/>
    <col min="2818" max="2818" width="12.42578125" customWidth="1"/>
    <col min="2819" max="2819" width="9.7109375" customWidth="1"/>
    <col min="2820" max="2820" width="17.140625" customWidth="1"/>
    <col min="2821" max="2821" width="16.28515625" customWidth="1"/>
    <col min="2822" max="2822" width="21.85546875" bestFit="1" customWidth="1"/>
    <col min="2823" max="2823" width="20.140625" bestFit="1" customWidth="1"/>
    <col min="2824" max="2824" width="15.5703125" customWidth="1"/>
    <col min="2825" max="2825" width="13.85546875" customWidth="1"/>
    <col min="2826" max="2826" width="15.7109375" customWidth="1"/>
    <col min="2827" max="2827" width="18.5703125" customWidth="1"/>
    <col min="3073" max="3073" width="15.42578125" customWidth="1"/>
    <col min="3074" max="3074" width="12.42578125" customWidth="1"/>
    <col min="3075" max="3075" width="9.7109375" customWidth="1"/>
    <col min="3076" max="3076" width="17.140625" customWidth="1"/>
    <col min="3077" max="3077" width="16.28515625" customWidth="1"/>
    <col min="3078" max="3078" width="21.85546875" bestFit="1" customWidth="1"/>
    <col min="3079" max="3079" width="20.140625" bestFit="1" customWidth="1"/>
    <col min="3080" max="3080" width="15.5703125" customWidth="1"/>
    <col min="3081" max="3081" width="13.85546875" customWidth="1"/>
    <col min="3082" max="3082" width="15.7109375" customWidth="1"/>
    <col min="3083" max="3083" width="18.5703125" customWidth="1"/>
    <col min="3329" max="3329" width="15.42578125" customWidth="1"/>
    <col min="3330" max="3330" width="12.42578125" customWidth="1"/>
    <col min="3331" max="3331" width="9.7109375" customWidth="1"/>
    <col min="3332" max="3332" width="17.140625" customWidth="1"/>
    <col min="3333" max="3333" width="16.28515625" customWidth="1"/>
    <col min="3334" max="3334" width="21.85546875" bestFit="1" customWidth="1"/>
    <col min="3335" max="3335" width="20.140625" bestFit="1" customWidth="1"/>
    <col min="3336" max="3336" width="15.5703125" customWidth="1"/>
    <col min="3337" max="3337" width="13.85546875" customWidth="1"/>
    <col min="3338" max="3338" width="15.7109375" customWidth="1"/>
    <col min="3339" max="3339" width="18.5703125" customWidth="1"/>
    <col min="3585" max="3585" width="15.42578125" customWidth="1"/>
    <col min="3586" max="3586" width="12.42578125" customWidth="1"/>
    <col min="3587" max="3587" width="9.7109375" customWidth="1"/>
    <col min="3588" max="3588" width="17.140625" customWidth="1"/>
    <col min="3589" max="3589" width="16.28515625" customWidth="1"/>
    <col min="3590" max="3590" width="21.85546875" bestFit="1" customWidth="1"/>
    <col min="3591" max="3591" width="20.140625" bestFit="1" customWidth="1"/>
    <col min="3592" max="3592" width="15.5703125" customWidth="1"/>
    <col min="3593" max="3593" width="13.85546875" customWidth="1"/>
    <col min="3594" max="3594" width="15.7109375" customWidth="1"/>
    <col min="3595" max="3595" width="18.5703125" customWidth="1"/>
    <col min="3841" max="3841" width="15.42578125" customWidth="1"/>
    <col min="3842" max="3842" width="12.42578125" customWidth="1"/>
    <col min="3843" max="3843" width="9.7109375" customWidth="1"/>
    <col min="3844" max="3844" width="17.140625" customWidth="1"/>
    <col min="3845" max="3845" width="16.28515625" customWidth="1"/>
    <col min="3846" max="3846" width="21.85546875" bestFit="1" customWidth="1"/>
    <col min="3847" max="3847" width="20.140625" bestFit="1" customWidth="1"/>
    <col min="3848" max="3848" width="15.5703125" customWidth="1"/>
    <col min="3849" max="3849" width="13.85546875" customWidth="1"/>
    <col min="3850" max="3850" width="15.7109375" customWidth="1"/>
    <col min="3851" max="3851" width="18.5703125" customWidth="1"/>
    <col min="4097" max="4097" width="15.42578125" customWidth="1"/>
    <col min="4098" max="4098" width="12.42578125" customWidth="1"/>
    <col min="4099" max="4099" width="9.7109375" customWidth="1"/>
    <col min="4100" max="4100" width="17.140625" customWidth="1"/>
    <col min="4101" max="4101" width="16.28515625" customWidth="1"/>
    <col min="4102" max="4102" width="21.85546875" bestFit="1" customWidth="1"/>
    <col min="4103" max="4103" width="20.140625" bestFit="1" customWidth="1"/>
    <col min="4104" max="4104" width="15.5703125" customWidth="1"/>
    <col min="4105" max="4105" width="13.85546875" customWidth="1"/>
    <col min="4106" max="4106" width="15.7109375" customWidth="1"/>
    <col min="4107" max="4107" width="18.5703125" customWidth="1"/>
    <col min="4353" max="4353" width="15.42578125" customWidth="1"/>
    <col min="4354" max="4354" width="12.42578125" customWidth="1"/>
    <col min="4355" max="4355" width="9.7109375" customWidth="1"/>
    <col min="4356" max="4356" width="17.140625" customWidth="1"/>
    <col min="4357" max="4357" width="16.28515625" customWidth="1"/>
    <col min="4358" max="4358" width="21.85546875" bestFit="1" customWidth="1"/>
    <col min="4359" max="4359" width="20.140625" bestFit="1" customWidth="1"/>
    <col min="4360" max="4360" width="15.5703125" customWidth="1"/>
    <col min="4361" max="4361" width="13.85546875" customWidth="1"/>
    <col min="4362" max="4362" width="15.7109375" customWidth="1"/>
    <col min="4363" max="4363" width="18.5703125" customWidth="1"/>
    <col min="4609" max="4609" width="15.42578125" customWidth="1"/>
    <col min="4610" max="4610" width="12.42578125" customWidth="1"/>
    <col min="4611" max="4611" width="9.7109375" customWidth="1"/>
    <col min="4612" max="4612" width="17.140625" customWidth="1"/>
    <col min="4613" max="4613" width="16.28515625" customWidth="1"/>
    <col min="4614" max="4614" width="21.85546875" bestFit="1" customWidth="1"/>
    <col min="4615" max="4615" width="20.140625" bestFit="1" customWidth="1"/>
    <col min="4616" max="4616" width="15.5703125" customWidth="1"/>
    <col min="4617" max="4617" width="13.85546875" customWidth="1"/>
    <col min="4618" max="4618" width="15.7109375" customWidth="1"/>
    <col min="4619" max="4619" width="18.5703125" customWidth="1"/>
    <col min="4865" max="4865" width="15.42578125" customWidth="1"/>
    <col min="4866" max="4866" width="12.42578125" customWidth="1"/>
    <col min="4867" max="4867" width="9.7109375" customWidth="1"/>
    <col min="4868" max="4868" width="17.140625" customWidth="1"/>
    <col min="4869" max="4869" width="16.28515625" customWidth="1"/>
    <col min="4870" max="4870" width="21.85546875" bestFit="1" customWidth="1"/>
    <col min="4871" max="4871" width="20.140625" bestFit="1" customWidth="1"/>
    <col min="4872" max="4872" width="15.5703125" customWidth="1"/>
    <col min="4873" max="4873" width="13.85546875" customWidth="1"/>
    <col min="4874" max="4874" width="15.7109375" customWidth="1"/>
    <col min="4875" max="4875" width="18.5703125" customWidth="1"/>
    <col min="5121" max="5121" width="15.42578125" customWidth="1"/>
    <col min="5122" max="5122" width="12.42578125" customWidth="1"/>
    <col min="5123" max="5123" width="9.7109375" customWidth="1"/>
    <col min="5124" max="5124" width="17.140625" customWidth="1"/>
    <col min="5125" max="5125" width="16.28515625" customWidth="1"/>
    <col min="5126" max="5126" width="21.85546875" bestFit="1" customWidth="1"/>
    <col min="5127" max="5127" width="20.140625" bestFit="1" customWidth="1"/>
    <col min="5128" max="5128" width="15.5703125" customWidth="1"/>
    <col min="5129" max="5129" width="13.85546875" customWidth="1"/>
    <col min="5130" max="5130" width="15.7109375" customWidth="1"/>
    <col min="5131" max="5131" width="18.5703125" customWidth="1"/>
    <col min="5377" max="5377" width="15.42578125" customWidth="1"/>
    <col min="5378" max="5378" width="12.42578125" customWidth="1"/>
    <col min="5379" max="5379" width="9.7109375" customWidth="1"/>
    <col min="5380" max="5380" width="17.140625" customWidth="1"/>
    <col min="5381" max="5381" width="16.28515625" customWidth="1"/>
    <col min="5382" max="5382" width="21.85546875" bestFit="1" customWidth="1"/>
    <col min="5383" max="5383" width="20.140625" bestFit="1" customWidth="1"/>
    <col min="5384" max="5384" width="15.5703125" customWidth="1"/>
    <col min="5385" max="5385" width="13.85546875" customWidth="1"/>
    <col min="5386" max="5386" width="15.7109375" customWidth="1"/>
    <col min="5387" max="5387" width="18.5703125" customWidth="1"/>
    <col min="5633" max="5633" width="15.42578125" customWidth="1"/>
    <col min="5634" max="5634" width="12.42578125" customWidth="1"/>
    <col min="5635" max="5635" width="9.7109375" customWidth="1"/>
    <col min="5636" max="5636" width="17.140625" customWidth="1"/>
    <col min="5637" max="5637" width="16.28515625" customWidth="1"/>
    <col min="5638" max="5638" width="21.85546875" bestFit="1" customWidth="1"/>
    <col min="5639" max="5639" width="20.140625" bestFit="1" customWidth="1"/>
    <col min="5640" max="5640" width="15.5703125" customWidth="1"/>
    <col min="5641" max="5641" width="13.85546875" customWidth="1"/>
    <col min="5642" max="5642" width="15.7109375" customWidth="1"/>
    <col min="5643" max="5643" width="18.5703125" customWidth="1"/>
    <col min="5889" max="5889" width="15.42578125" customWidth="1"/>
    <col min="5890" max="5890" width="12.42578125" customWidth="1"/>
    <col min="5891" max="5891" width="9.7109375" customWidth="1"/>
    <col min="5892" max="5892" width="17.140625" customWidth="1"/>
    <col min="5893" max="5893" width="16.28515625" customWidth="1"/>
    <col min="5894" max="5894" width="21.85546875" bestFit="1" customWidth="1"/>
    <col min="5895" max="5895" width="20.140625" bestFit="1" customWidth="1"/>
    <col min="5896" max="5896" width="15.5703125" customWidth="1"/>
    <col min="5897" max="5897" width="13.85546875" customWidth="1"/>
    <col min="5898" max="5898" width="15.7109375" customWidth="1"/>
    <col min="5899" max="5899" width="18.5703125" customWidth="1"/>
    <col min="6145" max="6145" width="15.42578125" customWidth="1"/>
    <col min="6146" max="6146" width="12.42578125" customWidth="1"/>
    <col min="6147" max="6147" width="9.7109375" customWidth="1"/>
    <col min="6148" max="6148" width="17.140625" customWidth="1"/>
    <col min="6149" max="6149" width="16.28515625" customWidth="1"/>
    <col min="6150" max="6150" width="21.85546875" bestFit="1" customWidth="1"/>
    <col min="6151" max="6151" width="20.140625" bestFit="1" customWidth="1"/>
    <col min="6152" max="6152" width="15.5703125" customWidth="1"/>
    <col min="6153" max="6153" width="13.85546875" customWidth="1"/>
    <col min="6154" max="6154" width="15.7109375" customWidth="1"/>
    <col min="6155" max="6155" width="18.5703125" customWidth="1"/>
    <col min="6401" max="6401" width="15.42578125" customWidth="1"/>
    <col min="6402" max="6402" width="12.42578125" customWidth="1"/>
    <col min="6403" max="6403" width="9.7109375" customWidth="1"/>
    <col min="6404" max="6404" width="17.140625" customWidth="1"/>
    <col min="6405" max="6405" width="16.28515625" customWidth="1"/>
    <col min="6406" max="6406" width="21.85546875" bestFit="1" customWidth="1"/>
    <col min="6407" max="6407" width="20.140625" bestFit="1" customWidth="1"/>
    <col min="6408" max="6408" width="15.5703125" customWidth="1"/>
    <col min="6409" max="6409" width="13.85546875" customWidth="1"/>
    <col min="6410" max="6410" width="15.7109375" customWidth="1"/>
    <col min="6411" max="6411" width="18.5703125" customWidth="1"/>
    <col min="6657" max="6657" width="15.42578125" customWidth="1"/>
    <col min="6658" max="6658" width="12.42578125" customWidth="1"/>
    <col min="6659" max="6659" width="9.7109375" customWidth="1"/>
    <col min="6660" max="6660" width="17.140625" customWidth="1"/>
    <col min="6661" max="6661" width="16.28515625" customWidth="1"/>
    <col min="6662" max="6662" width="21.85546875" bestFit="1" customWidth="1"/>
    <col min="6663" max="6663" width="20.140625" bestFit="1" customWidth="1"/>
    <col min="6664" max="6664" width="15.5703125" customWidth="1"/>
    <col min="6665" max="6665" width="13.85546875" customWidth="1"/>
    <col min="6666" max="6666" width="15.7109375" customWidth="1"/>
    <col min="6667" max="6667" width="18.5703125" customWidth="1"/>
    <col min="6913" max="6913" width="15.42578125" customWidth="1"/>
    <col min="6914" max="6914" width="12.42578125" customWidth="1"/>
    <col min="6915" max="6915" width="9.7109375" customWidth="1"/>
    <col min="6916" max="6916" width="17.140625" customWidth="1"/>
    <col min="6917" max="6917" width="16.28515625" customWidth="1"/>
    <col min="6918" max="6918" width="21.85546875" bestFit="1" customWidth="1"/>
    <col min="6919" max="6919" width="20.140625" bestFit="1" customWidth="1"/>
    <col min="6920" max="6920" width="15.5703125" customWidth="1"/>
    <col min="6921" max="6921" width="13.85546875" customWidth="1"/>
    <col min="6922" max="6922" width="15.7109375" customWidth="1"/>
    <col min="6923" max="6923" width="18.5703125" customWidth="1"/>
    <col min="7169" max="7169" width="15.42578125" customWidth="1"/>
    <col min="7170" max="7170" width="12.42578125" customWidth="1"/>
    <col min="7171" max="7171" width="9.7109375" customWidth="1"/>
    <col min="7172" max="7172" width="17.140625" customWidth="1"/>
    <col min="7173" max="7173" width="16.28515625" customWidth="1"/>
    <col min="7174" max="7174" width="21.85546875" bestFit="1" customWidth="1"/>
    <col min="7175" max="7175" width="20.140625" bestFit="1" customWidth="1"/>
    <col min="7176" max="7176" width="15.5703125" customWidth="1"/>
    <col min="7177" max="7177" width="13.85546875" customWidth="1"/>
    <col min="7178" max="7178" width="15.7109375" customWidth="1"/>
    <col min="7179" max="7179" width="18.5703125" customWidth="1"/>
    <col min="7425" max="7425" width="15.42578125" customWidth="1"/>
    <col min="7426" max="7426" width="12.42578125" customWidth="1"/>
    <col min="7427" max="7427" width="9.7109375" customWidth="1"/>
    <col min="7428" max="7428" width="17.140625" customWidth="1"/>
    <col min="7429" max="7429" width="16.28515625" customWidth="1"/>
    <col min="7430" max="7430" width="21.85546875" bestFit="1" customWidth="1"/>
    <col min="7431" max="7431" width="20.140625" bestFit="1" customWidth="1"/>
    <col min="7432" max="7432" width="15.5703125" customWidth="1"/>
    <col min="7433" max="7433" width="13.85546875" customWidth="1"/>
    <col min="7434" max="7434" width="15.7109375" customWidth="1"/>
    <col min="7435" max="7435" width="18.5703125" customWidth="1"/>
    <col min="7681" max="7681" width="15.42578125" customWidth="1"/>
    <col min="7682" max="7682" width="12.42578125" customWidth="1"/>
    <col min="7683" max="7683" width="9.7109375" customWidth="1"/>
    <col min="7684" max="7684" width="17.140625" customWidth="1"/>
    <col min="7685" max="7685" width="16.28515625" customWidth="1"/>
    <col min="7686" max="7686" width="21.85546875" bestFit="1" customWidth="1"/>
    <col min="7687" max="7687" width="20.140625" bestFit="1" customWidth="1"/>
    <col min="7688" max="7688" width="15.5703125" customWidth="1"/>
    <col min="7689" max="7689" width="13.85546875" customWidth="1"/>
    <col min="7690" max="7690" width="15.7109375" customWidth="1"/>
    <col min="7691" max="7691" width="18.5703125" customWidth="1"/>
    <col min="7937" max="7937" width="15.42578125" customWidth="1"/>
    <col min="7938" max="7938" width="12.42578125" customWidth="1"/>
    <col min="7939" max="7939" width="9.7109375" customWidth="1"/>
    <col min="7940" max="7940" width="17.140625" customWidth="1"/>
    <col min="7941" max="7941" width="16.28515625" customWidth="1"/>
    <col min="7942" max="7942" width="21.85546875" bestFit="1" customWidth="1"/>
    <col min="7943" max="7943" width="20.140625" bestFit="1" customWidth="1"/>
    <col min="7944" max="7944" width="15.5703125" customWidth="1"/>
    <col min="7945" max="7945" width="13.85546875" customWidth="1"/>
    <col min="7946" max="7946" width="15.7109375" customWidth="1"/>
    <col min="7947" max="7947" width="18.5703125" customWidth="1"/>
    <col min="8193" max="8193" width="15.42578125" customWidth="1"/>
    <col min="8194" max="8194" width="12.42578125" customWidth="1"/>
    <col min="8195" max="8195" width="9.7109375" customWidth="1"/>
    <col min="8196" max="8196" width="17.140625" customWidth="1"/>
    <col min="8197" max="8197" width="16.28515625" customWidth="1"/>
    <col min="8198" max="8198" width="21.85546875" bestFit="1" customWidth="1"/>
    <col min="8199" max="8199" width="20.140625" bestFit="1" customWidth="1"/>
    <col min="8200" max="8200" width="15.5703125" customWidth="1"/>
    <col min="8201" max="8201" width="13.85546875" customWidth="1"/>
    <col min="8202" max="8202" width="15.7109375" customWidth="1"/>
    <col min="8203" max="8203" width="18.5703125" customWidth="1"/>
    <col min="8449" max="8449" width="15.42578125" customWidth="1"/>
    <col min="8450" max="8450" width="12.42578125" customWidth="1"/>
    <col min="8451" max="8451" width="9.7109375" customWidth="1"/>
    <col min="8452" max="8452" width="17.140625" customWidth="1"/>
    <col min="8453" max="8453" width="16.28515625" customWidth="1"/>
    <col min="8454" max="8454" width="21.85546875" bestFit="1" customWidth="1"/>
    <col min="8455" max="8455" width="20.140625" bestFit="1" customWidth="1"/>
    <col min="8456" max="8456" width="15.5703125" customWidth="1"/>
    <col min="8457" max="8457" width="13.85546875" customWidth="1"/>
    <col min="8458" max="8458" width="15.7109375" customWidth="1"/>
    <col min="8459" max="8459" width="18.5703125" customWidth="1"/>
    <col min="8705" max="8705" width="15.42578125" customWidth="1"/>
    <col min="8706" max="8706" width="12.42578125" customWidth="1"/>
    <col min="8707" max="8707" width="9.7109375" customWidth="1"/>
    <col min="8708" max="8708" width="17.140625" customWidth="1"/>
    <col min="8709" max="8709" width="16.28515625" customWidth="1"/>
    <col min="8710" max="8710" width="21.85546875" bestFit="1" customWidth="1"/>
    <col min="8711" max="8711" width="20.140625" bestFit="1" customWidth="1"/>
    <col min="8712" max="8712" width="15.5703125" customWidth="1"/>
    <col min="8713" max="8713" width="13.85546875" customWidth="1"/>
    <col min="8714" max="8714" width="15.7109375" customWidth="1"/>
    <col min="8715" max="8715" width="18.5703125" customWidth="1"/>
    <col min="8961" max="8961" width="15.42578125" customWidth="1"/>
    <col min="8962" max="8962" width="12.42578125" customWidth="1"/>
    <col min="8963" max="8963" width="9.7109375" customWidth="1"/>
    <col min="8964" max="8964" width="17.140625" customWidth="1"/>
    <col min="8965" max="8965" width="16.28515625" customWidth="1"/>
    <col min="8966" max="8966" width="21.85546875" bestFit="1" customWidth="1"/>
    <col min="8967" max="8967" width="20.140625" bestFit="1" customWidth="1"/>
    <col min="8968" max="8968" width="15.5703125" customWidth="1"/>
    <col min="8969" max="8969" width="13.85546875" customWidth="1"/>
    <col min="8970" max="8970" width="15.7109375" customWidth="1"/>
    <col min="8971" max="8971" width="18.5703125" customWidth="1"/>
    <col min="9217" max="9217" width="15.42578125" customWidth="1"/>
    <col min="9218" max="9218" width="12.42578125" customWidth="1"/>
    <col min="9219" max="9219" width="9.7109375" customWidth="1"/>
    <col min="9220" max="9220" width="17.140625" customWidth="1"/>
    <col min="9221" max="9221" width="16.28515625" customWidth="1"/>
    <col min="9222" max="9222" width="21.85546875" bestFit="1" customWidth="1"/>
    <col min="9223" max="9223" width="20.140625" bestFit="1" customWidth="1"/>
    <col min="9224" max="9224" width="15.5703125" customWidth="1"/>
    <col min="9225" max="9225" width="13.85546875" customWidth="1"/>
    <col min="9226" max="9226" width="15.7109375" customWidth="1"/>
    <col min="9227" max="9227" width="18.5703125" customWidth="1"/>
    <col min="9473" max="9473" width="15.42578125" customWidth="1"/>
    <col min="9474" max="9474" width="12.42578125" customWidth="1"/>
    <col min="9475" max="9475" width="9.7109375" customWidth="1"/>
    <col min="9476" max="9476" width="17.140625" customWidth="1"/>
    <col min="9477" max="9477" width="16.28515625" customWidth="1"/>
    <col min="9478" max="9478" width="21.85546875" bestFit="1" customWidth="1"/>
    <col min="9479" max="9479" width="20.140625" bestFit="1" customWidth="1"/>
    <col min="9480" max="9480" width="15.5703125" customWidth="1"/>
    <col min="9481" max="9481" width="13.85546875" customWidth="1"/>
    <col min="9482" max="9482" width="15.7109375" customWidth="1"/>
    <col min="9483" max="9483" width="18.5703125" customWidth="1"/>
    <col min="9729" max="9729" width="15.42578125" customWidth="1"/>
    <col min="9730" max="9730" width="12.42578125" customWidth="1"/>
    <col min="9731" max="9731" width="9.7109375" customWidth="1"/>
    <col min="9732" max="9732" width="17.140625" customWidth="1"/>
    <col min="9733" max="9733" width="16.28515625" customWidth="1"/>
    <col min="9734" max="9734" width="21.85546875" bestFit="1" customWidth="1"/>
    <col min="9735" max="9735" width="20.140625" bestFit="1" customWidth="1"/>
    <col min="9736" max="9736" width="15.5703125" customWidth="1"/>
    <col min="9737" max="9737" width="13.85546875" customWidth="1"/>
    <col min="9738" max="9738" width="15.7109375" customWidth="1"/>
    <col min="9739" max="9739" width="18.5703125" customWidth="1"/>
    <col min="9985" max="9985" width="15.42578125" customWidth="1"/>
    <col min="9986" max="9986" width="12.42578125" customWidth="1"/>
    <col min="9987" max="9987" width="9.7109375" customWidth="1"/>
    <col min="9988" max="9988" width="17.140625" customWidth="1"/>
    <col min="9989" max="9989" width="16.28515625" customWidth="1"/>
    <col min="9990" max="9990" width="21.85546875" bestFit="1" customWidth="1"/>
    <col min="9991" max="9991" width="20.140625" bestFit="1" customWidth="1"/>
    <col min="9992" max="9992" width="15.5703125" customWidth="1"/>
    <col min="9993" max="9993" width="13.85546875" customWidth="1"/>
    <col min="9994" max="9994" width="15.7109375" customWidth="1"/>
    <col min="9995" max="9995" width="18.5703125" customWidth="1"/>
    <col min="10241" max="10241" width="15.42578125" customWidth="1"/>
    <col min="10242" max="10242" width="12.42578125" customWidth="1"/>
    <col min="10243" max="10243" width="9.7109375" customWidth="1"/>
    <col min="10244" max="10244" width="17.140625" customWidth="1"/>
    <col min="10245" max="10245" width="16.28515625" customWidth="1"/>
    <col min="10246" max="10246" width="21.85546875" bestFit="1" customWidth="1"/>
    <col min="10247" max="10247" width="20.140625" bestFit="1" customWidth="1"/>
    <col min="10248" max="10248" width="15.5703125" customWidth="1"/>
    <col min="10249" max="10249" width="13.85546875" customWidth="1"/>
    <col min="10250" max="10250" width="15.7109375" customWidth="1"/>
    <col min="10251" max="10251" width="18.5703125" customWidth="1"/>
    <col min="10497" max="10497" width="15.42578125" customWidth="1"/>
    <col min="10498" max="10498" width="12.42578125" customWidth="1"/>
    <col min="10499" max="10499" width="9.7109375" customWidth="1"/>
    <col min="10500" max="10500" width="17.140625" customWidth="1"/>
    <col min="10501" max="10501" width="16.28515625" customWidth="1"/>
    <col min="10502" max="10502" width="21.85546875" bestFit="1" customWidth="1"/>
    <col min="10503" max="10503" width="20.140625" bestFit="1" customWidth="1"/>
    <col min="10504" max="10504" width="15.5703125" customWidth="1"/>
    <col min="10505" max="10505" width="13.85546875" customWidth="1"/>
    <col min="10506" max="10506" width="15.7109375" customWidth="1"/>
    <col min="10507" max="10507" width="18.5703125" customWidth="1"/>
    <col min="10753" max="10753" width="15.42578125" customWidth="1"/>
    <col min="10754" max="10754" width="12.42578125" customWidth="1"/>
    <col min="10755" max="10755" width="9.7109375" customWidth="1"/>
    <col min="10756" max="10756" width="17.140625" customWidth="1"/>
    <col min="10757" max="10757" width="16.28515625" customWidth="1"/>
    <col min="10758" max="10758" width="21.85546875" bestFit="1" customWidth="1"/>
    <col min="10759" max="10759" width="20.140625" bestFit="1" customWidth="1"/>
    <col min="10760" max="10760" width="15.5703125" customWidth="1"/>
    <col min="10761" max="10761" width="13.85546875" customWidth="1"/>
    <col min="10762" max="10762" width="15.7109375" customWidth="1"/>
    <col min="10763" max="10763" width="18.5703125" customWidth="1"/>
    <col min="11009" max="11009" width="15.42578125" customWidth="1"/>
    <col min="11010" max="11010" width="12.42578125" customWidth="1"/>
    <col min="11011" max="11011" width="9.7109375" customWidth="1"/>
    <col min="11012" max="11012" width="17.140625" customWidth="1"/>
    <col min="11013" max="11013" width="16.28515625" customWidth="1"/>
    <col min="11014" max="11014" width="21.85546875" bestFit="1" customWidth="1"/>
    <col min="11015" max="11015" width="20.140625" bestFit="1" customWidth="1"/>
    <col min="11016" max="11016" width="15.5703125" customWidth="1"/>
    <col min="11017" max="11017" width="13.85546875" customWidth="1"/>
    <col min="11018" max="11018" width="15.7109375" customWidth="1"/>
    <col min="11019" max="11019" width="18.5703125" customWidth="1"/>
    <col min="11265" max="11265" width="15.42578125" customWidth="1"/>
    <col min="11266" max="11266" width="12.42578125" customWidth="1"/>
    <col min="11267" max="11267" width="9.7109375" customWidth="1"/>
    <col min="11268" max="11268" width="17.140625" customWidth="1"/>
    <col min="11269" max="11269" width="16.28515625" customWidth="1"/>
    <col min="11270" max="11270" width="21.85546875" bestFit="1" customWidth="1"/>
    <col min="11271" max="11271" width="20.140625" bestFit="1" customWidth="1"/>
    <col min="11272" max="11272" width="15.5703125" customWidth="1"/>
    <col min="11273" max="11273" width="13.85546875" customWidth="1"/>
    <col min="11274" max="11274" width="15.7109375" customWidth="1"/>
    <col min="11275" max="11275" width="18.5703125" customWidth="1"/>
    <col min="11521" max="11521" width="15.42578125" customWidth="1"/>
    <col min="11522" max="11522" width="12.42578125" customWidth="1"/>
    <col min="11523" max="11523" width="9.7109375" customWidth="1"/>
    <col min="11524" max="11524" width="17.140625" customWidth="1"/>
    <col min="11525" max="11525" width="16.28515625" customWidth="1"/>
    <col min="11526" max="11526" width="21.85546875" bestFit="1" customWidth="1"/>
    <col min="11527" max="11527" width="20.140625" bestFit="1" customWidth="1"/>
    <col min="11528" max="11528" width="15.5703125" customWidth="1"/>
    <col min="11529" max="11529" width="13.85546875" customWidth="1"/>
    <col min="11530" max="11530" width="15.7109375" customWidth="1"/>
    <col min="11531" max="11531" width="18.5703125" customWidth="1"/>
    <col min="11777" max="11777" width="15.42578125" customWidth="1"/>
    <col min="11778" max="11778" width="12.42578125" customWidth="1"/>
    <col min="11779" max="11779" width="9.7109375" customWidth="1"/>
    <col min="11780" max="11780" width="17.140625" customWidth="1"/>
    <col min="11781" max="11781" width="16.28515625" customWidth="1"/>
    <col min="11782" max="11782" width="21.85546875" bestFit="1" customWidth="1"/>
    <col min="11783" max="11783" width="20.140625" bestFit="1" customWidth="1"/>
    <col min="11784" max="11784" width="15.5703125" customWidth="1"/>
    <col min="11785" max="11785" width="13.85546875" customWidth="1"/>
    <col min="11786" max="11786" width="15.7109375" customWidth="1"/>
    <col min="11787" max="11787" width="18.5703125" customWidth="1"/>
    <col min="12033" max="12033" width="15.42578125" customWidth="1"/>
    <col min="12034" max="12034" width="12.42578125" customWidth="1"/>
    <col min="12035" max="12035" width="9.7109375" customWidth="1"/>
    <col min="12036" max="12036" width="17.140625" customWidth="1"/>
    <col min="12037" max="12037" width="16.28515625" customWidth="1"/>
    <col min="12038" max="12038" width="21.85546875" bestFit="1" customWidth="1"/>
    <col min="12039" max="12039" width="20.140625" bestFit="1" customWidth="1"/>
    <col min="12040" max="12040" width="15.5703125" customWidth="1"/>
    <col min="12041" max="12041" width="13.85546875" customWidth="1"/>
    <col min="12042" max="12042" width="15.7109375" customWidth="1"/>
    <col min="12043" max="12043" width="18.5703125" customWidth="1"/>
    <col min="12289" max="12289" width="15.42578125" customWidth="1"/>
    <col min="12290" max="12290" width="12.42578125" customWidth="1"/>
    <col min="12291" max="12291" width="9.7109375" customWidth="1"/>
    <col min="12292" max="12292" width="17.140625" customWidth="1"/>
    <col min="12293" max="12293" width="16.28515625" customWidth="1"/>
    <col min="12294" max="12294" width="21.85546875" bestFit="1" customWidth="1"/>
    <col min="12295" max="12295" width="20.140625" bestFit="1" customWidth="1"/>
    <col min="12296" max="12296" width="15.5703125" customWidth="1"/>
    <col min="12297" max="12297" width="13.85546875" customWidth="1"/>
    <col min="12298" max="12298" width="15.7109375" customWidth="1"/>
    <col min="12299" max="12299" width="18.5703125" customWidth="1"/>
    <col min="12545" max="12545" width="15.42578125" customWidth="1"/>
    <col min="12546" max="12546" width="12.42578125" customWidth="1"/>
    <col min="12547" max="12547" width="9.7109375" customWidth="1"/>
    <col min="12548" max="12548" width="17.140625" customWidth="1"/>
    <col min="12549" max="12549" width="16.28515625" customWidth="1"/>
    <col min="12550" max="12550" width="21.85546875" bestFit="1" customWidth="1"/>
    <col min="12551" max="12551" width="20.140625" bestFit="1" customWidth="1"/>
    <col min="12552" max="12552" width="15.5703125" customWidth="1"/>
    <col min="12553" max="12553" width="13.85546875" customWidth="1"/>
    <col min="12554" max="12554" width="15.7109375" customWidth="1"/>
    <col min="12555" max="12555" width="18.5703125" customWidth="1"/>
    <col min="12801" max="12801" width="15.42578125" customWidth="1"/>
    <col min="12802" max="12802" width="12.42578125" customWidth="1"/>
    <col min="12803" max="12803" width="9.7109375" customWidth="1"/>
    <col min="12804" max="12804" width="17.140625" customWidth="1"/>
    <col min="12805" max="12805" width="16.28515625" customWidth="1"/>
    <col min="12806" max="12806" width="21.85546875" bestFit="1" customWidth="1"/>
    <col min="12807" max="12807" width="20.140625" bestFit="1" customWidth="1"/>
    <col min="12808" max="12808" width="15.5703125" customWidth="1"/>
    <col min="12809" max="12809" width="13.85546875" customWidth="1"/>
    <col min="12810" max="12810" width="15.7109375" customWidth="1"/>
    <col min="12811" max="12811" width="18.5703125" customWidth="1"/>
    <col min="13057" max="13057" width="15.42578125" customWidth="1"/>
    <col min="13058" max="13058" width="12.42578125" customWidth="1"/>
    <col min="13059" max="13059" width="9.7109375" customWidth="1"/>
    <col min="13060" max="13060" width="17.140625" customWidth="1"/>
    <col min="13061" max="13061" width="16.28515625" customWidth="1"/>
    <col min="13062" max="13062" width="21.85546875" bestFit="1" customWidth="1"/>
    <col min="13063" max="13063" width="20.140625" bestFit="1" customWidth="1"/>
    <col min="13064" max="13064" width="15.5703125" customWidth="1"/>
    <col min="13065" max="13065" width="13.85546875" customWidth="1"/>
    <col min="13066" max="13066" width="15.7109375" customWidth="1"/>
    <col min="13067" max="13067" width="18.5703125" customWidth="1"/>
    <col min="13313" max="13313" width="15.42578125" customWidth="1"/>
    <col min="13314" max="13314" width="12.42578125" customWidth="1"/>
    <col min="13315" max="13315" width="9.7109375" customWidth="1"/>
    <col min="13316" max="13316" width="17.140625" customWidth="1"/>
    <col min="13317" max="13317" width="16.28515625" customWidth="1"/>
    <col min="13318" max="13318" width="21.85546875" bestFit="1" customWidth="1"/>
    <col min="13319" max="13319" width="20.140625" bestFit="1" customWidth="1"/>
    <col min="13320" max="13320" width="15.5703125" customWidth="1"/>
    <col min="13321" max="13321" width="13.85546875" customWidth="1"/>
    <col min="13322" max="13322" width="15.7109375" customWidth="1"/>
    <col min="13323" max="13323" width="18.5703125" customWidth="1"/>
    <col min="13569" max="13569" width="15.42578125" customWidth="1"/>
    <col min="13570" max="13570" width="12.42578125" customWidth="1"/>
    <col min="13571" max="13571" width="9.7109375" customWidth="1"/>
    <col min="13572" max="13572" width="17.140625" customWidth="1"/>
    <col min="13573" max="13573" width="16.28515625" customWidth="1"/>
    <col min="13574" max="13574" width="21.85546875" bestFit="1" customWidth="1"/>
    <col min="13575" max="13575" width="20.140625" bestFit="1" customWidth="1"/>
    <col min="13576" max="13576" width="15.5703125" customWidth="1"/>
    <col min="13577" max="13577" width="13.85546875" customWidth="1"/>
    <col min="13578" max="13578" width="15.7109375" customWidth="1"/>
    <col min="13579" max="13579" width="18.5703125" customWidth="1"/>
    <col min="13825" max="13825" width="15.42578125" customWidth="1"/>
    <col min="13826" max="13826" width="12.42578125" customWidth="1"/>
    <col min="13827" max="13827" width="9.7109375" customWidth="1"/>
    <col min="13828" max="13828" width="17.140625" customWidth="1"/>
    <col min="13829" max="13829" width="16.28515625" customWidth="1"/>
    <col min="13830" max="13830" width="21.85546875" bestFit="1" customWidth="1"/>
    <col min="13831" max="13831" width="20.140625" bestFit="1" customWidth="1"/>
    <col min="13832" max="13832" width="15.5703125" customWidth="1"/>
    <col min="13833" max="13833" width="13.85546875" customWidth="1"/>
    <col min="13834" max="13834" width="15.7109375" customWidth="1"/>
    <col min="13835" max="13835" width="18.5703125" customWidth="1"/>
    <col min="14081" max="14081" width="15.42578125" customWidth="1"/>
    <col min="14082" max="14082" width="12.42578125" customWidth="1"/>
    <col min="14083" max="14083" width="9.7109375" customWidth="1"/>
    <col min="14084" max="14084" width="17.140625" customWidth="1"/>
    <col min="14085" max="14085" width="16.28515625" customWidth="1"/>
    <col min="14086" max="14086" width="21.85546875" bestFit="1" customWidth="1"/>
    <col min="14087" max="14087" width="20.140625" bestFit="1" customWidth="1"/>
    <col min="14088" max="14088" width="15.5703125" customWidth="1"/>
    <col min="14089" max="14089" width="13.85546875" customWidth="1"/>
    <col min="14090" max="14090" width="15.7109375" customWidth="1"/>
    <col min="14091" max="14091" width="18.5703125" customWidth="1"/>
    <col min="14337" max="14337" width="15.42578125" customWidth="1"/>
    <col min="14338" max="14338" width="12.42578125" customWidth="1"/>
    <col min="14339" max="14339" width="9.7109375" customWidth="1"/>
    <col min="14340" max="14340" width="17.140625" customWidth="1"/>
    <col min="14341" max="14341" width="16.28515625" customWidth="1"/>
    <col min="14342" max="14342" width="21.85546875" bestFit="1" customWidth="1"/>
    <col min="14343" max="14343" width="20.140625" bestFit="1" customWidth="1"/>
    <col min="14344" max="14344" width="15.5703125" customWidth="1"/>
    <col min="14345" max="14345" width="13.85546875" customWidth="1"/>
    <col min="14346" max="14346" width="15.7109375" customWidth="1"/>
    <col min="14347" max="14347" width="18.5703125" customWidth="1"/>
    <col min="14593" max="14593" width="15.42578125" customWidth="1"/>
    <col min="14594" max="14594" width="12.42578125" customWidth="1"/>
    <col min="14595" max="14595" width="9.7109375" customWidth="1"/>
    <col min="14596" max="14596" width="17.140625" customWidth="1"/>
    <col min="14597" max="14597" width="16.28515625" customWidth="1"/>
    <col min="14598" max="14598" width="21.85546875" bestFit="1" customWidth="1"/>
    <col min="14599" max="14599" width="20.140625" bestFit="1" customWidth="1"/>
    <col min="14600" max="14600" width="15.5703125" customWidth="1"/>
    <col min="14601" max="14601" width="13.85546875" customWidth="1"/>
    <col min="14602" max="14602" width="15.7109375" customWidth="1"/>
    <col min="14603" max="14603" width="18.5703125" customWidth="1"/>
    <col min="14849" max="14849" width="15.42578125" customWidth="1"/>
    <col min="14850" max="14850" width="12.42578125" customWidth="1"/>
    <col min="14851" max="14851" width="9.7109375" customWidth="1"/>
    <col min="14852" max="14852" width="17.140625" customWidth="1"/>
    <col min="14853" max="14853" width="16.28515625" customWidth="1"/>
    <col min="14854" max="14854" width="21.85546875" bestFit="1" customWidth="1"/>
    <col min="14855" max="14855" width="20.140625" bestFit="1" customWidth="1"/>
    <col min="14856" max="14856" width="15.5703125" customWidth="1"/>
    <col min="14857" max="14857" width="13.85546875" customWidth="1"/>
    <col min="14858" max="14858" width="15.7109375" customWidth="1"/>
    <col min="14859" max="14859" width="18.5703125" customWidth="1"/>
    <col min="15105" max="15105" width="15.42578125" customWidth="1"/>
    <col min="15106" max="15106" width="12.42578125" customWidth="1"/>
    <col min="15107" max="15107" width="9.7109375" customWidth="1"/>
    <col min="15108" max="15108" width="17.140625" customWidth="1"/>
    <col min="15109" max="15109" width="16.28515625" customWidth="1"/>
    <col min="15110" max="15110" width="21.85546875" bestFit="1" customWidth="1"/>
    <col min="15111" max="15111" width="20.140625" bestFit="1" customWidth="1"/>
    <col min="15112" max="15112" width="15.5703125" customWidth="1"/>
    <col min="15113" max="15113" width="13.85546875" customWidth="1"/>
    <col min="15114" max="15114" width="15.7109375" customWidth="1"/>
    <col min="15115" max="15115" width="18.5703125" customWidth="1"/>
    <col min="15361" max="15361" width="15.42578125" customWidth="1"/>
    <col min="15362" max="15362" width="12.42578125" customWidth="1"/>
    <col min="15363" max="15363" width="9.7109375" customWidth="1"/>
    <col min="15364" max="15364" width="17.140625" customWidth="1"/>
    <col min="15365" max="15365" width="16.28515625" customWidth="1"/>
    <col min="15366" max="15366" width="21.85546875" bestFit="1" customWidth="1"/>
    <col min="15367" max="15367" width="20.140625" bestFit="1" customWidth="1"/>
    <col min="15368" max="15368" width="15.5703125" customWidth="1"/>
    <col min="15369" max="15369" width="13.85546875" customWidth="1"/>
    <col min="15370" max="15370" width="15.7109375" customWidth="1"/>
    <col min="15371" max="15371" width="18.5703125" customWidth="1"/>
    <col min="15617" max="15617" width="15.42578125" customWidth="1"/>
    <col min="15618" max="15618" width="12.42578125" customWidth="1"/>
    <col min="15619" max="15619" width="9.7109375" customWidth="1"/>
    <col min="15620" max="15620" width="17.140625" customWidth="1"/>
    <col min="15621" max="15621" width="16.28515625" customWidth="1"/>
    <col min="15622" max="15622" width="21.85546875" bestFit="1" customWidth="1"/>
    <col min="15623" max="15623" width="20.140625" bestFit="1" customWidth="1"/>
    <col min="15624" max="15624" width="15.5703125" customWidth="1"/>
    <col min="15625" max="15625" width="13.85546875" customWidth="1"/>
    <col min="15626" max="15626" width="15.7109375" customWidth="1"/>
    <col min="15627" max="15627" width="18.5703125" customWidth="1"/>
    <col min="15873" max="15873" width="15.42578125" customWidth="1"/>
    <col min="15874" max="15874" width="12.42578125" customWidth="1"/>
    <col min="15875" max="15875" width="9.7109375" customWidth="1"/>
    <col min="15876" max="15876" width="17.140625" customWidth="1"/>
    <col min="15877" max="15877" width="16.28515625" customWidth="1"/>
    <col min="15878" max="15878" width="21.85546875" bestFit="1" customWidth="1"/>
    <col min="15879" max="15879" width="20.140625" bestFit="1" customWidth="1"/>
    <col min="15880" max="15880" width="15.5703125" customWidth="1"/>
    <col min="15881" max="15881" width="13.85546875" customWidth="1"/>
    <col min="15882" max="15882" width="15.7109375" customWidth="1"/>
    <col min="15883" max="15883" width="18.5703125" customWidth="1"/>
    <col min="16129" max="16129" width="15.42578125" customWidth="1"/>
    <col min="16130" max="16130" width="12.42578125" customWidth="1"/>
    <col min="16131" max="16131" width="9.7109375" customWidth="1"/>
    <col min="16132" max="16132" width="17.140625" customWidth="1"/>
    <col min="16133" max="16133" width="16.28515625" customWidth="1"/>
    <col min="16134" max="16134" width="21.85546875" bestFit="1" customWidth="1"/>
    <col min="16135" max="16135" width="20.140625" bestFit="1" customWidth="1"/>
    <col min="16136" max="16136" width="15.5703125" customWidth="1"/>
    <col min="16137" max="16137" width="13.85546875" customWidth="1"/>
    <col min="16138" max="16138" width="15.7109375" customWidth="1"/>
    <col min="16139" max="16139" width="18.5703125" customWidth="1"/>
  </cols>
  <sheetData>
    <row r="1" spans="1:12">
      <c r="A1" t="s">
        <v>749</v>
      </c>
    </row>
    <row r="3" spans="1:12">
      <c r="K3" s="430" t="s">
        <v>750</v>
      </c>
    </row>
    <row r="4" spans="1:12">
      <c r="K4" s="430"/>
    </row>
    <row r="6" spans="1:12">
      <c r="A6" s="431" t="s">
        <v>751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</row>
    <row r="7" spans="1:12">
      <c r="A7" s="431" t="s">
        <v>89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</row>
    <row r="8" spans="1:12">
      <c r="A8" s="431" t="s">
        <v>752</v>
      </c>
      <c r="B8" s="431"/>
      <c r="C8" s="431"/>
      <c r="D8" s="431"/>
      <c r="E8" s="431"/>
      <c r="F8" s="431"/>
      <c r="G8" s="431"/>
      <c r="H8" s="431"/>
      <c r="I8" s="431"/>
      <c r="J8" s="431"/>
      <c r="K8" s="431"/>
    </row>
    <row r="9" spans="1:12">
      <c r="A9" s="431" t="s">
        <v>753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</row>
    <row r="11" spans="1:12">
      <c r="A11" s="432"/>
      <c r="B11" s="432"/>
      <c r="C11" s="432"/>
      <c r="D11" s="432"/>
      <c r="E11" s="432"/>
      <c r="F11" s="432"/>
      <c r="G11" s="433"/>
      <c r="H11" s="432"/>
      <c r="I11" s="432"/>
      <c r="J11" s="432"/>
      <c r="K11" s="432"/>
    </row>
    <row r="12" spans="1:12">
      <c r="A12" s="434"/>
      <c r="B12" s="435" t="s">
        <v>754</v>
      </c>
      <c r="C12" s="435"/>
      <c r="D12" s="435" t="s">
        <v>755</v>
      </c>
      <c r="E12" s="436" t="s">
        <v>756</v>
      </c>
      <c r="F12" s="437"/>
      <c r="G12" s="438"/>
      <c r="H12" s="439" t="s">
        <v>719</v>
      </c>
      <c r="I12" s="440"/>
      <c r="J12" s="441"/>
      <c r="K12" s="442" t="s">
        <v>757</v>
      </c>
      <c r="L12" s="443"/>
    </row>
    <row r="13" spans="1:12">
      <c r="A13" s="444" t="s">
        <v>758</v>
      </c>
      <c r="B13" s="444" t="s">
        <v>759</v>
      </c>
      <c r="C13" s="444" t="s">
        <v>760</v>
      </c>
      <c r="D13" s="444" t="s">
        <v>761</v>
      </c>
      <c r="E13" s="445"/>
      <c r="F13" s="446" t="s">
        <v>762</v>
      </c>
      <c r="G13" s="447"/>
      <c r="H13" s="448" t="s">
        <v>763</v>
      </c>
      <c r="I13" s="449"/>
      <c r="J13" s="450"/>
      <c r="K13" s="451" t="s">
        <v>764</v>
      </c>
      <c r="L13" s="443"/>
    </row>
    <row r="14" spans="1:12">
      <c r="A14" s="452"/>
      <c r="B14" s="452"/>
      <c r="C14" s="452"/>
      <c r="D14" s="452"/>
      <c r="E14" s="453" t="s">
        <v>755</v>
      </c>
      <c r="F14" s="454" t="s">
        <v>765</v>
      </c>
      <c r="G14" s="455" t="s">
        <v>538</v>
      </c>
      <c r="H14" s="456" t="s">
        <v>755</v>
      </c>
      <c r="I14" s="457" t="s">
        <v>765</v>
      </c>
      <c r="J14" s="454" t="s">
        <v>538</v>
      </c>
      <c r="K14" s="452"/>
      <c r="L14" s="443"/>
    </row>
    <row r="15" spans="1:12">
      <c r="A15" s="452"/>
      <c r="B15" s="452"/>
      <c r="C15" s="452"/>
      <c r="D15" s="452"/>
      <c r="E15" s="453"/>
      <c r="F15" s="454"/>
      <c r="G15" s="455"/>
      <c r="H15" s="456"/>
      <c r="I15" s="457"/>
      <c r="J15" s="454"/>
      <c r="K15" s="452"/>
      <c r="L15" s="443"/>
    </row>
    <row r="16" spans="1:12">
      <c r="A16" s="458" t="s">
        <v>766</v>
      </c>
      <c r="B16" s="459">
        <v>40158</v>
      </c>
      <c r="C16" s="460" t="s">
        <v>767</v>
      </c>
      <c r="D16" s="461">
        <v>149942779.08000001</v>
      </c>
      <c r="E16" s="461">
        <v>115885692.22</v>
      </c>
      <c r="F16" s="461">
        <v>40797639.950000003</v>
      </c>
      <c r="G16" s="461">
        <f>E16+F16</f>
        <v>156683332.17000002</v>
      </c>
      <c r="H16" s="462">
        <v>17029043.399999999</v>
      </c>
      <c r="I16" s="463">
        <v>2809737.16</v>
      </c>
      <c r="J16" s="464">
        <f>H16+I16</f>
        <v>19838780.559999999</v>
      </c>
      <c r="K16" s="465">
        <f t="shared" ref="K16:K31" si="0">D16-E16</f>
        <v>34057086.860000014</v>
      </c>
      <c r="L16" s="466"/>
    </row>
    <row r="17" spans="1:12" ht="15" customHeight="1">
      <c r="A17" s="467" t="s">
        <v>768</v>
      </c>
      <c r="B17" s="459">
        <v>40312</v>
      </c>
      <c r="C17" s="460" t="s">
        <v>769</v>
      </c>
      <c r="D17" s="461">
        <v>97255640</v>
      </c>
      <c r="E17" s="461">
        <v>97255640</v>
      </c>
      <c r="F17" s="461">
        <v>24132252.309999999</v>
      </c>
      <c r="G17" s="461">
        <f t="shared" ref="G17:G31" si="1">E17+F17</f>
        <v>121387892.31</v>
      </c>
      <c r="H17" s="462">
        <v>6946831.4400000004</v>
      </c>
      <c r="I17" s="468">
        <v>187374.12</v>
      </c>
      <c r="J17" s="464">
        <f t="shared" ref="J17:J31" si="2">H17+I17</f>
        <v>7134205.5600000005</v>
      </c>
      <c r="K17" s="465">
        <f t="shared" si="0"/>
        <v>0</v>
      </c>
      <c r="L17" s="443"/>
    </row>
    <row r="18" spans="1:12" ht="15" customHeight="1">
      <c r="A18" s="469" t="s">
        <v>770</v>
      </c>
      <c r="B18" s="459">
        <v>40164</v>
      </c>
      <c r="C18" s="460" t="s">
        <v>767</v>
      </c>
      <c r="D18" s="461">
        <v>146278017.99000001</v>
      </c>
      <c r="E18" s="461">
        <v>110571003.31999999</v>
      </c>
      <c r="F18" s="461">
        <v>36930070.789999999</v>
      </c>
      <c r="G18" s="461">
        <f t="shared" si="1"/>
        <v>147501074.10999998</v>
      </c>
      <c r="H18" s="461">
        <v>17878560.379999999</v>
      </c>
      <c r="I18" s="468">
        <v>2949823.92</v>
      </c>
      <c r="J18" s="464">
        <f t="shared" si="2"/>
        <v>20828384.299999997</v>
      </c>
      <c r="K18" s="465">
        <f t="shared" si="0"/>
        <v>35707014.670000017</v>
      </c>
      <c r="L18" s="443"/>
    </row>
    <row r="19" spans="1:12" ht="15" customHeight="1">
      <c r="A19" s="469"/>
      <c r="B19" s="459">
        <v>41242</v>
      </c>
      <c r="C19" s="460" t="s">
        <v>767</v>
      </c>
      <c r="D19" s="461">
        <v>50228784.649999999</v>
      </c>
      <c r="E19" s="461">
        <v>22323904.48</v>
      </c>
      <c r="F19" s="461">
        <v>12264788.1</v>
      </c>
      <c r="G19" s="461">
        <f>E19+F19</f>
        <v>34588692.579999998</v>
      </c>
      <c r="H19" s="461">
        <v>5580976.1200000001</v>
      </c>
      <c r="I19" s="468">
        <v>1841722.1</v>
      </c>
      <c r="J19" s="464">
        <f t="shared" si="2"/>
        <v>7422698.2200000007</v>
      </c>
      <c r="K19" s="465">
        <f t="shared" si="0"/>
        <v>27904880.169999998</v>
      </c>
      <c r="L19" s="443"/>
    </row>
    <row r="20" spans="1:12" ht="15" customHeight="1">
      <c r="A20" s="467"/>
      <c r="B20" s="470">
        <v>41242</v>
      </c>
      <c r="C20" s="460" t="s">
        <v>767</v>
      </c>
      <c r="D20" s="461">
        <v>119020066.26000001</v>
      </c>
      <c r="E20" s="461">
        <v>51667056.780000001</v>
      </c>
      <c r="F20" s="461">
        <v>26960134.73</v>
      </c>
      <c r="G20" s="461">
        <f t="shared" si="1"/>
        <v>78627191.510000005</v>
      </c>
      <c r="H20" s="461">
        <v>13470601.84</v>
      </c>
      <c r="I20" s="468">
        <v>4445298.62</v>
      </c>
      <c r="J20" s="464">
        <f t="shared" si="2"/>
        <v>17915900.460000001</v>
      </c>
      <c r="K20" s="465">
        <f t="shared" si="0"/>
        <v>67353009.480000004</v>
      </c>
      <c r="L20" s="443"/>
    </row>
    <row r="21" spans="1:12" ht="15" customHeight="1">
      <c r="A21" s="467"/>
      <c r="B21" s="470">
        <v>41726</v>
      </c>
      <c r="C21" s="460" t="s">
        <v>767</v>
      </c>
      <c r="D21" s="461">
        <v>12300000</v>
      </c>
      <c r="E21" s="461">
        <v>3758333.37</v>
      </c>
      <c r="F21" s="471">
        <v>2476588.83</v>
      </c>
      <c r="G21" s="461">
        <f t="shared" si="1"/>
        <v>6234922.2000000002</v>
      </c>
      <c r="H21" s="461">
        <v>1366666.68</v>
      </c>
      <c r="I21" s="468">
        <v>544958.32999999996</v>
      </c>
      <c r="J21" s="464">
        <f t="shared" si="2"/>
        <v>1911625.0099999998</v>
      </c>
      <c r="K21" s="465">
        <f t="shared" si="0"/>
        <v>8541666.629999999</v>
      </c>
      <c r="L21" s="443"/>
    </row>
    <row r="22" spans="1:12" ht="15" customHeight="1">
      <c r="A22" s="467"/>
      <c r="B22" s="472">
        <v>42122</v>
      </c>
      <c r="C22" s="460" t="s">
        <v>767</v>
      </c>
      <c r="D22" s="461">
        <v>6058050</v>
      </c>
      <c r="E22" s="461">
        <v>6058050</v>
      </c>
      <c r="F22" s="471">
        <v>415755.57</v>
      </c>
      <c r="G22" s="461">
        <f t="shared" si="1"/>
        <v>6473805.5700000003</v>
      </c>
      <c r="H22" s="461">
        <v>6165587.2699999996</v>
      </c>
      <c r="I22" s="468">
        <v>2882412.04</v>
      </c>
      <c r="J22" s="464">
        <f t="shared" si="2"/>
        <v>9047999.3099999987</v>
      </c>
      <c r="K22" s="465">
        <f t="shared" si="0"/>
        <v>0</v>
      </c>
      <c r="L22" s="443"/>
    </row>
    <row r="23" spans="1:12" ht="15" customHeight="1">
      <c r="A23" s="467"/>
      <c r="B23" s="459">
        <v>42122</v>
      </c>
      <c r="C23" s="460" t="s">
        <v>767</v>
      </c>
      <c r="D23" s="461">
        <v>6657000</v>
      </c>
      <c r="E23" s="461">
        <v>6657000</v>
      </c>
      <c r="F23" s="471">
        <v>529545.93999999994</v>
      </c>
      <c r="G23" s="461">
        <f t="shared" si="1"/>
        <v>7186545.9399999995</v>
      </c>
      <c r="H23" s="461">
        <v>5177666.68</v>
      </c>
      <c r="I23" s="468">
        <v>2420559.17</v>
      </c>
      <c r="J23" s="464">
        <f t="shared" si="2"/>
        <v>7598225.8499999996</v>
      </c>
      <c r="K23" s="465">
        <f t="shared" si="0"/>
        <v>0</v>
      </c>
      <c r="L23" s="443"/>
    </row>
    <row r="24" spans="1:12" ht="15" customHeight="1">
      <c r="A24" s="467"/>
      <c r="B24" s="459">
        <v>42214</v>
      </c>
      <c r="C24" s="460" t="s">
        <v>767</v>
      </c>
      <c r="D24" s="461">
        <v>349781754.22000003</v>
      </c>
      <c r="E24" s="461">
        <v>47016300.729999997</v>
      </c>
      <c r="F24" s="471">
        <v>26126899.02</v>
      </c>
      <c r="G24" s="461">
        <f t="shared" si="1"/>
        <v>73143199.75</v>
      </c>
      <c r="H24" s="461">
        <v>41979605.079999998</v>
      </c>
      <c r="I24" s="468">
        <v>20390505.609999999</v>
      </c>
      <c r="J24" s="464">
        <f t="shared" si="2"/>
        <v>62370110.689999998</v>
      </c>
      <c r="K24" s="465">
        <f t="shared" si="0"/>
        <v>302765453.49000001</v>
      </c>
      <c r="L24" s="443"/>
    </row>
    <row r="25" spans="1:12" ht="15" customHeight="1">
      <c r="A25" s="467"/>
      <c r="B25" s="459" t="s">
        <v>771</v>
      </c>
      <c r="C25" s="460" t="s">
        <v>767</v>
      </c>
      <c r="D25" s="461">
        <v>85670199.469999999</v>
      </c>
      <c r="E25" s="461">
        <v>6493861.9400000004</v>
      </c>
      <c r="F25" s="473">
        <v>8247591.2400000002</v>
      </c>
      <c r="G25" s="461">
        <f t="shared" si="1"/>
        <v>14741453.18</v>
      </c>
      <c r="H25" s="461">
        <v>10567405.560000001</v>
      </c>
      <c r="I25" s="468">
        <v>5064929.26</v>
      </c>
      <c r="J25" s="464">
        <f t="shared" si="2"/>
        <v>15632334.82</v>
      </c>
      <c r="K25" s="465">
        <f t="shared" si="0"/>
        <v>79176337.530000001</v>
      </c>
      <c r="L25" s="443"/>
    </row>
    <row r="26" spans="1:12" ht="15" customHeight="1">
      <c r="A26" s="474"/>
      <c r="B26" s="459" t="s">
        <v>772</v>
      </c>
      <c r="C26" s="460" t="s">
        <v>767</v>
      </c>
      <c r="D26" s="473">
        <v>77173324.25</v>
      </c>
      <c r="E26" s="473">
        <v>7838833.5099999998</v>
      </c>
      <c r="F26" s="461">
        <v>5224643.2699999996</v>
      </c>
      <c r="G26" s="461">
        <f t="shared" si="1"/>
        <v>13063476.779999999</v>
      </c>
      <c r="H26" s="473">
        <v>9526424.5600000005</v>
      </c>
      <c r="I26" s="475">
        <v>4789655.84</v>
      </c>
      <c r="J26" s="464">
        <f t="shared" si="2"/>
        <v>14316080.4</v>
      </c>
      <c r="K26" s="465">
        <f t="shared" si="0"/>
        <v>69334490.739999995</v>
      </c>
      <c r="L26" s="443"/>
    </row>
    <row r="27" spans="1:12" s="432" customFormat="1" ht="15" customHeight="1">
      <c r="A27" s="467"/>
      <c r="B27" s="459">
        <v>42427</v>
      </c>
      <c r="C27" s="460" t="s">
        <v>767</v>
      </c>
      <c r="D27" s="461">
        <v>95345424.099999994</v>
      </c>
      <c r="E27" s="461">
        <v>7800186.0800000001</v>
      </c>
      <c r="F27" s="461">
        <v>6690121.7800000003</v>
      </c>
      <c r="G27" s="461">
        <f t="shared" si="1"/>
        <v>14490307.859999999</v>
      </c>
      <c r="H27" s="461">
        <v>7965682.8000000007</v>
      </c>
      <c r="I27" s="476">
        <v>5257350.6300000008</v>
      </c>
      <c r="J27" s="464">
        <f t="shared" si="2"/>
        <v>13223033.430000002</v>
      </c>
      <c r="K27" s="465">
        <f t="shared" si="0"/>
        <v>87545238.019999996</v>
      </c>
    </row>
    <row r="28" spans="1:12" s="432" customFormat="1" ht="15" customHeight="1">
      <c r="A28" s="467"/>
      <c r="B28" s="459" t="s">
        <v>773</v>
      </c>
      <c r="C28" s="460" t="s">
        <v>774</v>
      </c>
      <c r="D28" s="461">
        <v>50641600</v>
      </c>
      <c r="E28" s="461">
        <v>17724560</v>
      </c>
      <c r="F28" s="461">
        <v>3747045.34</v>
      </c>
      <c r="G28" s="461">
        <f t="shared" si="1"/>
        <v>21471605.34</v>
      </c>
      <c r="H28" s="461">
        <v>10128320</v>
      </c>
      <c r="I28" s="476">
        <v>2367494.7999999998</v>
      </c>
      <c r="J28" s="464">
        <f t="shared" si="2"/>
        <v>12495814.800000001</v>
      </c>
      <c r="K28" s="465">
        <f t="shared" si="0"/>
        <v>32917040</v>
      </c>
    </row>
    <row r="29" spans="1:12" s="432" customFormat="1" ht="15" customHeight="1">
      <c r="A29" s="467"/>
      <c r="B29" s="459" t="s">
        <v>775</v>
      </c>
      <c r="C29" s="460" t="s">
        <v>769</v>
      </c>
      <c r="D29" s="461">
        <v>36950000</v>
      </c>
      <c r="E29" s="461">
        <v>11876785.74</v>
      </c>
      <c r="F29" s="461">
        <v>3928088.67</v>
      </c>
      <c r="G29" s="461">
        <f t="shared" si="1"/>
        <v>15804874.41</v>
      </c>
      <c r="H29" s="461">
        <v>5278571.4400000004</v>
      </c>
      <c r="I29" s="476">
        <v>1669348.21</v>
      </c>
      <c r="J29" s="464">
        <f t="shared" si="2"/>
        <v>6947919.6500000004</v>
      </c>
      <c r="K29" s="465">
        <f t="shared" si="0"/>
        <v>25073214.259999998</v>
      </c>
    </row>
    <row r="30" spans="1:12" s="432" customFormat="1" ht="15" customHeight="1">
      <c r="A30" s="467"/>
      <c r="B30" s="459">
        <v>42410</v>
      </c>
      <c r="C30" s="460" t="s">
        <v>769</v>
      </c>
      <c r="D30" s="461">
        <v>91887000</v>
      </c>
      <c r="E30" s="461">
        <v>22453673.059999999</v>
      </c>
      <c r="F30" s="461">
        <v>7549340.9800000004</v>
      </c>
      <c r="G30" s="461">
        <f t="shared" si="1"/>
        <v>30003014.039999999</v>
      </c>
      <c r="H30" s="461">
        <v>13126714.26</v>
      </c>
      <c r="I30" s="476">
        <v>4565225.8900000006</v>
      </c>
      <c r="J30" s="464">
        <f t="shared" si="2"/>
        <v>17691940.149999999</v>
      </c>
      <c r="K30" s="465">
        <f t="shared" si="0"/>
        <v>69433326.939999998</v>
      </c>
    </row>
    <row r="31" spans="1:12" s="432" customFormat="1" ht="15" customHeight="1">
      <c r="A31" s="467"/>
      <c r="B31" s="459"/>
      <c r="C31" s="460"/>
      <c r="D31" s="461"/>
      <c r="E31" s="461"/>
      <c r="F31" s="461"/>
      <c r="G31" s="461">
        <f t="shared" si="1"/>
        <v>0</v>
      </c>
      <c r="H31" s="461">
        <v>0</v>
      </c>
      <c r="I31" s="476">
        <v>0</v>
      </c>
      <c r="J31" s="464">
        <f t="shared" si="2"/>
        <v>0</v>
      </c>
      <c r="K31" s="465">
        <f t="shared" si="0"/>
        <v>0</v>
      </c>
    </row>
    <row r="32" spans="1:12" ht="15" customHeight="1">
      <c r="A32" s="477"/>
      <c r="B32" s="478" t="s">
        <v>709</v>
      </c>
      <c r="C32" s="479"/>
      <c r="D32" s="480">
        <f t="shared" ref="D32:K32" si="3">SUM(D16:D31)</f>
        <v>1375189640.02</v>
      </c>
      <c r="E32" s="480">
        <f t="shared" si="3"/>
        <v>535380881.22999996</v>
      </c>
      <c r="F32" s="480">
        <f t="shared" si="3"/>
        <v>206020506.52000001</v>
      </c>
      <c r="G32" s="480">
        <f t="shared" si="3"/>
        <v>741401387.75000012</v>
      </c>
      <c r="H32" s="480">
        <f t="shared" si="3"/>
        <v>172188657.50999999</v>
      </c>
      <c r="I32" s="480">
        <f t="shared" si="3"/>
        <v>62186395.700000003</v>
      </c>
      <c r="J32" s="480">
        <f t="shared" si="3"/>
        <v>234375053.21000001</v>
      </c>
      <c r="K32" s="481">
        <f t="shared" si="3"/>
        <v>839808758.78999996</v>
      </c>
      <c r="L32" s="443"/>
    </row>
    <row r="33" spans="1:9" ht="13.5" customHeight="1"/>
    <row r="34" spans="1:9" ht="13.5" customHeight="1">
      <c r="F34" s="482"/>
      <c r="G34" s="483"/>
      <c r="H34" s="483"/>
      <c r="I34" s="484"/>
    </row>
    <row r="35" spans="1:9">
      <c r="A35" s="430" t="s">
        <v>776</v>
      </c>
    </row>
    <row r="36" spans="1:9">
      <c r="E36" s="485"/>
      <c r="F36" s="485"/>
    </row>
    <row r="37" spans="1:9">
      <c r="E37" s="485"/>
      <c r="F37" s="485"/>
    </row>
    <row r="39" spans="1:9">
      <c r="A39" s="486" t="s">
        <v>777</v>
      </c>
      <c r="B39" s="486"/>
    </row>
    <row r="40" spans="1:9">
      <c r="A40" s="487" t="s">
        <v>524</v>
      </c>
      <c r="B40" s="487"/>
    </row>
  </sheetData>
  <sheetProtection password="CCC5" sheet="1" objects="1" scenarios="1"/>
  <mergeCells count="7">
    <mergeCell ref="E36:F37"/>
    <mergeCell ref="A6:K6"/>
    <mergeCell ref="A7:K7"/>
    <mergeCell ref="A8:K8"/>
    <mergeCell ref="A9:K9"/>
    <mergeCell ref="H12:J12"/>
    <mergeCell ref="H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5"/>
  <sheetViews>
    <sheetView workbookViewId="0"/>
  </sheetViews>
  <sheetFormatPr defaultRowHeight="15.75"/>
  <cols>
    <col min="1" max="1" width="47.140625" style="1" customWidth="1"/>
    <col min="2" max="2" width="14.4257812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8.7109375" style="1" customWidth="1"/>
    <col min="7" max="7" width="17.5703125" style="1" customWidth="1"/>
    <col min="8" max="8" width="18" style="1" hidden="1" customWidth="1"/>
    <col min="9" max="9" width="12.140625" style="1" hidden="1" customWidth="1"/>
    <col min="10" max="10" width="9.140625" style="1"/>
    <col min="11" max="11" width="15.42578125" style="1" customWidth="1"/>
    <col min="12" max="12" width="9.140625" style="60"/>
    <col min="13" max="13" width="15.28515625" style="1" customWidth="1"/>
    <col min="14" max="16384" width="9.140625" style="1"/>
  </cols>
  <sheetData>
    <row r="1" spans="1:13">
      <c r="A1" s="1" t="s">
        <v>0</v>
      </c>
    </row>
    <row r="3" spans="1:13">
      <c r="A3" s="354" t="s">
        <v>1</v>
      </c>
      <c r="B3" s="354"/>
      <c r="C3" s="354"/>
      <c r="D3" s="354"/>
      <c r="E3" s="354"/>
      <c r="F3" s="354"/>
      <c r="G3" s="354"/>
      <c r="H3" s="354"/>
      <c r="I3" s="354"/>
    </row>
    <row r="4" spans="1:13">
      <c r="A4" s="354" t="s">
        <v>16</v>
      </c>
      <c r="B4" s="354"/>
      <c r="C4" s="354"/>
      <c r="D4" s="354"/>
      <c r="E4" s="354"/>
      <c r="F4" s="354"/>
      <c r="G4" s="354"/>
      <c r="H4" s="354"/>
      <c r="I4" s="354"/>
    </row>
    <row r="6" spans="1:13">
      <c r="A6" s="1" t="s">
        <v>2</v>
      </c>
    </row>
    <row r="8" spans="1:13">
      <c r="A8" s="355" t="s">
        <v>3</v>
      </c>
      <c r="B8" s="355" t="s">
        <v>4</v>
      </c>
      <c r="C8" s="355" t="s">
        <v>5</v>
      </c>
      <c r="D8" s="355" t="s">
        <v>6</v>
      </c>
      <c r="E8" s="359" t="s">
        <v>7</v>
      </c>
      <c r="F8" s="361" t="s">
        <v>10</v>
      </c>
      <c r="G8" s="362"/>
      <c r="H8" s="359" t="s">
        <v>11</v>
      </c>
      <c r="I8" s="355" t="s">
        <v>12</v>
      </c>
    </row>
    <row r="9" spans="1:13" ht="47.25">
      <c r="A9" s="356"/>
      <c r="B9" s="356"/>
      <c r="C9" s="356"/>
      <c r="D9" s="356"/>
      <c r="E9" s="360"/>
      <c r="F9" s="2" t="s">
        <v>8</v>
      </c>
      <c r="G9" s="2" t="s">
        <v>9</v>
      </c>
      <c r="H9" s="360"/>
      <c r="I9" s="356"/>
    </row>
    <row r="10" spans="1:13">
      <c r="A10" s="20" t="s">
        <v>13</v>
      </c>
      <c r="B10" s="3"/>
      <c r="C10" s="3"/>
      <c r="D10" s="3"/>
      <c r="E10" s="3"/>
      <c r="F10" s="3"/>
      <c r="G10" s="3"/>
      <c r="H10" s="3"/>
      <c r="I10" s="4"/>
    </row>
    <row r="11" spans="1:13">
      <c r="A11" s="24"/>
      <c r="B11" s="6"/>
      <c r="C11" s="10"/>
      <c r="D11" s="7"/>
      <c r="E11" s="7"/>
      <c r="F11" s="8"/>
      <c r="G11" s="7"/>
      <c r="H11" s="7"/>
      <c r="I11" s="9"/>
    </row>
    <row r="12" spans="1:13" ht="61.5" customHeight="1">
      <c r="A12" s="41" t="s">
        <v>191</v>
      </c>
      <c r="B12" s="2" t="s">
        <v>33</v>
      </c>
      <c r="C12" s="42">
        <v>6111593</v>
      </c>
      <c r="D12" s="7"/>
      <c r="E12" s="7"/>
      <c r="F12" s="27"/>
      <c r="G12" s="26"/>
      <c r="H12" s="7"/>
      <c r="I12" s="28"/>
      <c r="K12" s="42">
        <v>2441183.7799999998</v>
      </c>
      <c r="L12" s="43">
        <v>0.4</v>
      </c>
      <c r="M12" s="64" t="s">
        <v>24</v>
      </c>
    </row>
    <row r="13" spans="1:13" ht="44.25" customHeight="1">
      <c r="A13" s="41" t="s">
        <v>192</v>
      </c>
      <c r="B13" s="13" t="s">
        <v>34</v>
      </c>
      <c r="C13" s="42">
        <v>504156</v>
      </c>
      <c r="D13" s="14"/>
      <c r="E13" s="14"/>
      <c r="F13" s="43"/>
      <c r="G13" s="30"/>
      <c r="H13" s="14"/>
      <c r="I13" s="31"/>
      <c r="K13" s="62"/>
      <c r="L13" s="43"/>
      <c r="M13" s="64" t="s">
        <v>21</v>
      </c>
    </row>
    <row r="22" spans="1:13" ht="82.5" customHeight="1">
      <c r="A22" s="44" t="s">
        <v>36</v>
      </c>
      <c r="B22" s="13" t="s">
        <v>35</v>
      </c>
      <c r="C22" s="45">
        <v>4437467</v>
      </c>
      <c r="D22" s="14"/>
      <c r="E22" s="14"/>
      <c r="F22" s="34"/>
      <c r="G22" s="29"/>
      <c r="H22" s="14"/>
      <c r="I22" s="28"/>
      <c r="J22" s="37"/>
      <c r="K22" s="63">
        <v>2299212.73</v>
      </c>
      <c r="L22" s="65">
        <v>0.51890000000000003</v>
      </c>
      <c r="M22" s="64" t="s">
        <v>27</v>
      </c>
    </row>
    <row r="23" spans="1:13" ht="63.75" customHeight="1">
      <c r="A23" s="44" t="s">
        <v>38</v>
      </c>
      <c r="B23" s="13" t="s">
        <v>37</v>
      </c>
      <c r="C23" s="45">
        <v>900350</v>
      </c>
      <c r="D23" s="14"/>
      <c r="E23" s="14"/>
      <c r="F23" s="34"/>
      <c r="G23" s="29"/>
      <c r="H23" s="14"/>
      <c r="I23" s="28"/>
      <c r="J23" s="37"/>
      <c r="K23" s="45">
        <v>754501.15</v>
      </c>
      <c r="L23" s="65">
        <v>0.84150000000000003</v>
      </c>
      <c r="M23" s="64" t="s">
        <v>20</v>
      </c>
    </row>
    <row r="24" spans="1:13" ht="56.25" customHeight="1">
      <c r="A24" s="44" t="s">
        <v>40</v>
      </c>
      <c r="B24" s="13" t="s">
        <v>39</v>
      </c>
      <c r="C24" s="45">
        <v>523163</v>
      </c>
      <c r="D24" s="14"/>
      <c r="E24" s="14"/>
      <c r="F24" s="34"/>
      <c r="G24" s="29"/>
      <c r="H24" s="14"/>
      <c r="I24" s="28"/>
      <c r="J24" s="37"/>
      <c r="K24" s="45"/>
      <c r="L24" s="65"/>
      <c r="M24" s="64" t="s">
        <v>21</v>
      </c>
    </row>
    <row r="25" spans="1:13" ht="92.25" customHeight="1">
      <c r="A25" s="44" t="s">
        <v>41</v>
      </c>
      <c r="B25" s="13" t="s">
        <v>42</v>
      </c>
      <c r="C25" s="45">
        <v>20311.650000000001</v>
      </c>
      <c r="D25" s="14"/>
      <c r="E25" s="14"/>
      <c r="F25" s="27"/>
      <c r="G25" s="30"/>
      <c r="H25" s="14"/>
      <c r="I25" s="28"/>
      <c r="J25" s="37"/>
      <c r="K25" s="63"/>
      <c r="L25" s="65"/>
      <c r="M25" s="64" t="s">
        <v>21</v>
      </c>
    </row>
    <row r="26" spans="1:13" ht="31.5">
      <c r="A26" s="44" t="s">
        <v>43</v>
      </c>
      <c r="B26" s="13" t="s">
        <v>44</v>
      </c>
      <c r="C26" s="45">
        <v>3000000</v>
      </c>
      <c r="D26" s="14"/>
      <c r="E26" s="14"/>
      <c r="F26" s="27"/>
      <c r="G26" s="30"/>
      <c r="H26" s="14"/>
      <c r="I26" s="28"/>
      <c r="J26" s="37"/>
      <c r="K26" s="63"/>
      <c r="L26" s="65"/>
      <c r="M26" s="64" t="s">
        <v>21</v>
      </c>
    </row>
    <row r="27" spans="1:13" ht="60">
      <c r="A27" s="44" t="s">
        <v>45</v>
      </c>
      <c r="B27" s="13" t="s">
        <v>46</v>
      </c>
      <c r="C27" s="45">
        <v>950807.11</v>
      </c>
      <c r="D27" s="14"/>
      <c r="E27" s="14"/>
      <c r="F27" s="27"/>
      <c r="G27" s="30"/>
      <c r="H27" s="14"/>
      <c r="I27" s="28"/>
      <c r="J27" s="37"/>
      <c r="K27" s="63"/>
      <c r="L27" s="65"/>
      <c r="M27" s="64" t="s">
        <v>21</v>
      </c>
    </row>
    <row r="28" spans="1:13" ht="45">
      <c r="A28" s="41" t="s">
        <v>47</v>
      </c>
      <c r="B28" s="13" t="s">
        <v>48</v>
      </c>
      <c r="C28" s="42">
        <v>2233078</v>
      </c>
      <c r="D28" s="14"/>
      <c r="E28" s="14"/>
      <c r="F28" s="27"/>
      <c r="G28" s="30"/>
      <c r="H28" s="14"/>
      <c r="I28" s="28"/>
      <c r="J28" s="37"/>
      <c r="K28" s="63"/>
      <c r="L28" s="65"/>
      <c r="M28" s="64" t="s">
        <v>21</v>
      </c>
    </row>
    <row r="29" spans="1:13" ht="45">
      <c r="A29" s="41" t="s">
        <v>49</v>
      </c>
      <c r="B29" s="13" t="s">
        <v>50</v>
      </c>
      <c r="C29" s="42">
        <v>1131044</v>
      </c>
      <c r="D29" s="14"/>
      <c r="E29" s="14"/>
      <c r="F29" s="27"/>
      <c r="G29" s="29"/>
      <c r="H29" s="14"/>
      <c r="I29" s="28"/>
      <c r="J29" s="37"/>
      <c r="K29" s="63"/>
      <c r="L29" s="65"/>
      <c r="M29" s="64" t="s">
        <v>21</v>
      </c>
    </row>
    <row r="30" spans="1:13" ht="45">
      <c r="A30" s="44" t="s">
        <v>51</v>
      </c>
      <c r="B30" s="13" t="s">
        <v>52</v>
      </c>
      <c r="C30" s="45">
        <v>729856</v>
      </c>
      <c r="D30" s="14"/>
      <c r="E30" s="14"/>
      <c r="F30" s="27"/>
      <c r="G30" s="29"/>
      <c r="H30" s="14"/>
      <c r="I30" s="28"/>
      <c r="J30" s="37"/>
      <c r="K30" s="63"/>
      <c r="L30" s="65"/>
      <c r="M30" s="64" t="s">
        <v>21</v>
      </c>
    </row>
    <row r="31" spans="1:13" ht="45">
      <c r="A31" s="44" t="s">
        <v>54</v>
      </c>
      <c r="B31" s="13" t="s">
        <v>53</v>
      </c>
      <c r="C31" s="45">
        <v>164799.84</v>
      </c>
      <c r="D31" s="14"/>
      <c r="E31" s="14"/>
      <c r="F31" s="27"/>
      <c r="G31" s="29"/>
      <c r="H31" s="14"/>
      <c r="I31" s="28"/>
      <c r="J31" s="37"/>
      <c r="K31" s="63"/>
      <c r="L31" s="65"/>
      <c r="M31" s="64" t="s">
        <v>21</v>
      </c>
    </row>
    <row r="32" spans="1:13" ht="47.25">
      <c r="A32" s="44" t="s">
        <v>56</v>
      </c>
      <c r="B32" s="13" t="s">
        <v>55</v>
      </c>
      <c r="C32" s="45">
        <v>162935</v>
      </c>
      <c r="D32" s="14"/>
      <c r="E32" s="14"/>
      <c r="F32" s="27"/>
      <c r="G32" s="29"/>
      <c r="H32" s="14"/>
      <c r="I32" s="28"/>
      <c r="J32" s="37"/>
      <c r="K32" s="63"/>
      <c r="L32" s="65"/>
      <c r="M32" s="64" t="s">
        <v>21</v>
      </c>
    </row>
    <row r="33" spans="1:13" ht="45">
      <c r="A33" s="44" t="s">
        <v>57</v>
      </c>
      <c r="B33" s="13" t="s">
        <v>58</v>
      </c>
      <c r="C33" s="45">
        <v>552931</v>
      </c>
      <c r="D33" s="14"/>
      <c r="E33" s="14"/>
      <c r="F33" s="27"/>
      <c r="G33" s="29"/>
      <c r="H33" s="14"/>
      <c r="I33" s="28"/>
      <c r="J33" s="37"/>
      <c r="K33" s="63"/>
      <c r="L33" s="65"/>
      <c r="M33" s="64" t="s">
        <v>21</v>
      </c>
    </row>
    <row r="34" spans="1:13" ht="47.25">
      <c r="A34" s="41" t="s">
        <v>59</v>
      </c>
      <c r="B34" s="13" t="s">
        <v>60</v>
      </c>
      <c r="C34" s="47">
        <v>202528.47</v>
      </c>
      <c r="D34" s="14"/>
      <c r="E34" s="14"/>
      <c r="F34" s="27"/>
      <c r="G34" s="29"/>
      <c r="H34" s="14"/>
      <c r="I34" s="28"/>
      <c r="J34" s="37"/>
      <c r="K34" s="62"/>
      <c r="L34" s="43"/>
      <c r="M34" s="64" t="s">
        <v>21</v>
      </c>
    </row>
    <row r="35" spans="1:13" ht="58.5" customHeight="1">
      <c r="A35" s="41" t="s">
        <v>61</v>
      </c>
      <c r="B35" s="13" t="s">
        <v>62</v>
      </c>
      <c r="C35" s="48">
        <v>448989</v>
      </c>
      <c r="D35" s="14"/>
      <c r="E35" s="14"/>
      <c r="F35" s="27"/>
      <c r="G35" s="29"/>
      <c r="H35" s="14"/>
      <c r="I35" s="28"/>
      <c r="J35" s="37"/>
      <c r="K35" s="62"/>
      <c r="L35" s="43"/>
      <c r="M35" s="64" t="s">
        <v>21</v>
      </c>
    </row>
    <row r="36" spans="1:13" ht="68.25" customHeight="1">
      <c r="A36" s="41" t="s">
        <v>63</v>
      </c>
      <c r="B36" s="13" t="s">
        <v>64</v>
      </c>
      <c r="C36" s="49">
        <v>315472.78999999998</v>
      </c>
      <c r="D36" s="14"/>
      <c r="E36" s="14"/>
      <c r="F36" s="27"/>
      <c r="G36" s="29"/>
      <c r="H36" s="14"/>
      <c r="I36" s="28"/>
      <c r="J36" s="37"/>
      <c r="K36" s="63"/>
      <c r="L36" s="65"/>
      <c r="M36" s="64" t="s">
        <v>21</v>
      </c>
    </row>
    <row r="37" spans="1:13" ht="34.5" customHeight="1">
      <c r="A37" s="44" t="s">
        <v>68</v>
      </c>
      <c r="B37" s="13" t="s">
        <v>65</v>
      </c>
      <c r="C37" s="55">
        <v>2167431</v>
      </c>
      <c r="D37" s="14"/>
      <c r="E37" s="14"/>
      <c r="F37" s="27"/>
      <c r="G37" s="29"/>
      <c r="H37" s="14"/>
      <c r="I37" s="28"/>
      <c r="J37" s="37"/>
      <c r="K37" s="58">
        <v>865535.5</v>
      </c>
      <c r="L37" s="61">
        <v>1</v>
      </c>
      <c r="M37" s="59" t="s">
        <v>20</v>
      </c>
    </row>
    <row r="38" spans="1:13" ht="52.5" customHeight="1">
      <c r="A38" s="44" t="s">
        <v>67</v>
      </c>
      <c r="B38" s="13" t="s">
        <v>66</v>
      </c>
      <c r="C38" s="55">
        <v>1524013</v>
      </c>
      <c r="D38" s="14"/>
      <c r="E38" s="14"/>
      <c r="F38" s="27"/>
      <c r="G38" s="29"/>
      <c r="H38" s="14"/>
      <c r="I38" s="28"/>
      <c r="J38" s="37"/>
      <c r="K38" s="58"/>
      <c r="L38" s="61"/>
      <c r="M38" s="59" t="s">
        <v>21</v>
      </c>
    </row>
    <row r="39" spans="1:13" ht="48" customHeight="1">
      <c r="A39" s="44" t="s">
        <v>72</v>
      </c>
      <c r="B39" s="13" t="s">
        <v>69</v>
      </c>
      <c r="C39" s="55">
        <v>706598</v>
      </c>
      <c r="D39" s="14"/>
      <c r="E39" s="14"/>
      <c r="F39" s="27"/>
      <c r="G39" s="29"/>
      <c r="H39" s="14"/>
      <c r="I39" s="28"/>
      <c r="J39" s="37"/>
      <c r="K39" s="58"/>
      <c r="L39" s="61"/>
      <c r="M39" s="59" t="s">
        <v>21</v>
      </c>
    </row>
    <row r="40" spans="1:13" ht="48" customHeight="1">
      <c r="A40" s="44" t="s">
        <v>71</v>
      </c>
      <c r="B40" s="13" t="s">
        <v>70</v>
      </c>
      <c r="C40" s="55">
        <v>226814</v>
      </c>
      <c r="D40" s="14"/>
      <c r="E40" s="14"/>
      <c r="F40" s="27"/>
      <c r="G40" s="29"/>
      <c r="H40" s="14"/>
      <c r="I40" s="28"/>
      <c r="J40" s="37"/>
      <c r="K40" s="58">
        <v>224895.84</v>
      </c>
      <c r="L40" s="61">
        <v>1</v>
      </c>
      <c r="M40" s="59" t="s">
        <v>20</v>
      </c>
    </row>
    <row r="41" spans="1:13" ht="48" customHeight="1">
      <c r="A41" s="44" t="s">
        <v>74</v>
      </c>
      <c r="B41" s="13" t="s">
        <v>73</v>
      </c>
      <c r="C41" s="55">
        <v>253895</v>
      </c>
      <c r="D41" s="14"/>
      <c r="E41" s="14"/>
      <c r="F41" s="27"/>
      <c r="G41" s="29"/>
      <c r="H41" s="14"/>
      <c r="I41" s="28"/>
      <c r="J41" s="37"/>
      <c r="K41" s="58"/>
      <c r="L41" s="61"/>
      <c r="M41" s="59" t="s">
        <v>21</v>
      </c>
    </row>
    <row r="42" spans="1:13" ht="48" customHeight="1">
      <c r="A42" s="44" t="s">
        <v>76</v>
      </c>
      <c r="B42" s="13" t="s">
        <v>75</v>
      </c>
      <c r="C42" s="55">
        <v>400217</v>
      </c>
      <c r="D42" s="14"/>
      <c r="E42" s="14"/>
      <c r="F42" s="27"/>
      <c r="G42" s="29"/>
      <c r="H42" s="14"/>
      <c r="I42" s="28"/>
      <c r="J42" s="37"/>
      <c r="K42" s="58">
        <v>397767.9</v>
      </c>
      <c r="L42" s="61">
        <v>1</v>
      </c>
      <c r="M42" s="59" t="s">
        <v>20</v>
      </c>
    </row>
    <row r="43" spans="1:13" ht="48" customHeight="1">
      <c r="A43" s="44" t="s">
        <v>77</v>
      </c>
      <c r="B43" s="13" t="s">
        <v>78</v>
      </c>
      <c r="C43" s="55">
        <v>363484</v>
      </c>
      <c r="D43" s="14"/>
      <c r="E43" s="14"/>
      <c r="F43" s="69">
        <v>1</v>
      </c>
      <c r="G43" s="70">
        <v>360176.25</v>
      </c>
      <c r="H43" s="14"/>
      <c r="I43" s="28"/>
      <c r="J43" s="37"/>
      <c r="K43" s="58">
        <v>360176.25</v>
      </c>
      <c r="L43" s="61">
        <v>1</v>
      </c>
      <c r="M43" s="59" t="s">
        <v>22</v>
      </c>
    </row>
    <row r="44" spans="1:13" ht="48" customHeight="1">
      <c r="A44" s="44" t="s">
        <v>80</v>
      </c>
      <c r="B44" s="13" t="s">
        <v>79</v>
      </c>
      <c r="C44" s="55">
        <v>396110</v>
      </c>
      <c r="D44" s="14"/>
      <c r="E44" s="14"/>
      <c r="F44" s="27"/>
      <c r="G44" s="29"/>
      <c r="H44" s="14"/>
      <c r="I44" s="28"/>
      <c r="J44" s="37"/>
      <c r="K44" s="58">
        <v>393699.75</v>
      </c>
      <c r="L44" s="61">
        <v>1</v>
      </c>
      <c r="M44" s="59" t="s">
        <v>20</v>
      </c>
    </row>
    <row r="45" spans="1:13" ht="48" customHeight="1">
      <c r="A45" s="44" t="s">
        <v>81</v>
      </c>
      <c r="B45" s="13" t="s">
        <v>82</v>
      </c>
      <c r="C45" s="55">
        <v>94132</v>
      </c>
      <c r="D45" s="14"/>
      <c r="E45" s="14"/>
      <c r="F45" s="27"/>
      <c r="G45" s="29"/>
      <c r="H45" s="14"/>
      <c r="I45" s="28"/>
      <c r="J45" s="37"/>
      <c r="K45" s="58"/>
      <c r="L45" s="61"/>
      <c r="M45" s="59" t="s">
        <v>21</v>
      </c>
    </row>
    <row r="46" spans="1:13" ht="76.5" customHeight="1">
      <c r="A46" s="44" t="s">
        <v>84</v>
      </c>
      <c r="B46" s="13" t="s">
        <v>83</v>
      </c>
      <c r="C46" s="55">
        <v>260876</v>
      </c>
      <c r="D46" s="14"/>
      <c r="E46" s="14"/>
      <c r="F46" s="27"/>
      <c r="G46" s="29"/>
      <c r="H46" s="14"/>
      <c r="I46" s="28"/>
      <c r="J46" s="37"/>
      <c r="K46" s="58"/>
      <c r="L46" s="61"/>
      <c r="M46" s="59" t="s">
        <v>21</v>
      </c>
    </row>
    <row r="47" spans="1:13" ht="48" customHeight="1">
      <c r="A47" s="44" t="s">
        <v>84</v>
      </c>
      <c r="B47" s="13" t="s">
        <v>83</v>
      </c>
      <c r="C47" s="55">
        <v>234871</v>
      </c>
      <c r="D47" s="14"/>
      <c r="E47" s="14"/>
      <c r="F47" s="61">
        <v>1</v>
      </c>
      <c r="G47" s="29">
        <v>232892.59</v>
      </c>
      <c r="H47" s="14"/>
      <c r="I47" s="28"/>
      <c r="J47" s="37"/>
      <c r="K47" s="58">
        <v>232892.59</v>
      </c>
      <c r="L47" s="61">
        <v>1</v>
      </c>
      <c r="M47" s="59" t="s">
        <v>23</v>
      </c>
    </row>
    <row r="48" spans="1:13" ht="62.25" customHeight="1">
      <c r="A48" s="44" t="s">
        <v>85</v>
      </c>
      <c r="B48" s="13" t="s">
        <v>86</v>
      </c>
      <c r="C48" s="55">
        <v>219600</v>
      </c>
      <c r="D48" s="14"/>
      <c r="E48" s="14"/>
      <c r="F48" s="27"/>
      <c r="G48" s="29"/>
      <c r="H48" s="14"/>
      <c r="I48" s="28"/>
      <c r="J48" s="37"/>
      <c r="K48" s="58"/>
      <c r="L48" s="61"/>
      <c r="M48" s="59" t="s">
        <v>21</v>
      </c>
    </row>
    <row r="49" spans="1:13" ht="63.75" customHeight="1">
      <c r="A49" s="44" t="s">
        <v>87</v>
      </c>
      <c r="B49" s="13" t="s">
        <v>88</v>
      </c>
      <c r="C49" s="55">
        <v>379886.96</v>
      </c>
      <c r="D49" s="14"/>
      <c r="E49" s="14"/>
      <c r="F49" s="27"/>
      <c r="G49" s="29"/>
      <c r="H49" s="14"/>
      <c r="I49" s="28"/>
      <c r="J49" s="37"/>
      <c r="K49" s="58"/>
      <c r="L49" s="61"/>
      <c r="M49" s="59" t="s">
        <v>21</v>
      </c>
    </row>
    <row r="50" spans="1:13" ht="32.25" customHeight="1">
      <c r="A50" s="44" t="s">
        <v>17</v>
      </c>
      <c r="B50" s="13" t="s">
        <v>89</v>
      </c>
      <c r="C50" s="55">
        <v>2400000</v>
      </c>
      <c r="D50" s="14"/>
      <c r="E50" s="14"/>
      <c r="F50" s="27">
        <v>1</v>
      </c>
      <c r="G50" s="29">
        <v>2398000</v>
      </c>
      <c r="H50" s="14"/>
      <c r="I50" s="28"/>
      <c r="J50" s="37"/>
      <c r="K50" s="58">
        <v>2398000</v>
      </c>
      <c r="L50" s="60">
        <v>1</v>
      </c>
      <c r="M50" s="1" t="s">
        <v>29</v>
      </c>
    </row>
    <row r="51" spans="1:13" ht="47.25" customHeight="1">
      <c r="A51" s="44" t="s">
        <v>18</v>
      </c>
      <c r="B51" s="13" t="s">
        <v>89</v>
      </c>
      <c r="C51" s="55">
        <v>704550</v>
      </c>
      <c r="D51" s="14"/>
      <c r="E51" s="14"/>
      <c r="F51" s="27"/>
      <c r="G51" s="29"/>
      <c r="H51" s="14"/>
      <c r="I51" s="28"/>
      <c r="J51" s="37"/>
      <c r="K51" s="58">
        <v>701736</v>
      </c>
      <c r="L51" s="60">
        <v>1</v>
      </c>
      <c r="M51" s="1" t="s">
        <v>30</v>
      </c>
    </row>
    <row r="52" spans="1:13" ht="60.75" customHeight="1">
      <c r="A52" s="44" t="s">
        <v>90</v>
      </c>
      <c r="B52" s="13" t="s">
        <v>91</v>
      </c>
      <c r="C52" s="55">
        <v>4170996.09</v>
      </c>
      <c r="D52" s="14"/>
      <c r="E52" s="14"/>
      <c r="F52" s="27">
        <v>1</v>
      </c>
      <c r="G52" s="29">
        <v>4164429.69</v>
      </c>
      <c r="H52" s="14"/>
      <c r="I52" s="28"/>
      <c r="J52" s="37"/>
      <c r="K52" s="58">
        <v>4164429.69</v>
      </c>
      <c r="L52" s="60">
        <v>1</v>
      </c>
      <c r="M52" s="1" t="s">
        <v>31</v>
      </c>
    </row>
    <row r="53" spans="1:13" ht="32.25" customHeight="1">
      <c r="A53" s="44" t="s">
        <v>28</v>
      </c>
      <c r="B53" s="13" t="s">
        <v>89</v>
      </c>
      <c r="C53" s="55">
        <v>159000</v>
      </c>
      <c r="D53" s="14"/>
      <c r="E53" s="14"/>
      <c r="F53" s="27"/>
      <c r="G53" s="29"/>
      <c r="H53" s="14"/>
      <c r="I53" s="28"/>
      <c r="J53" s="37"/>
      <c r="K53" s="58"/>
      <c r="M53" s="1" t="s">
        <v>21</v>
      </c>
    </row>
    <row r="54" spans="1:13" ht="48.75" customHeight="1">
      <c r="A54" s="44" t="s">
        <v>95</v>
      </c>
      <c r="B54" s="13" t="s">
        <v>92</v>
      </c>
      <c r="C54" s="55">
        <v>1733459.53</v>
      </c>
      <c r="D54" s="14"/>
      <c r="E54" s="14"/>
      <c r="F54" s="27"/>
      <c r="G54" s="29"/>
      <c r="H54" s="14"/>
      <c r="I54" s="28"/>
      <c r="J54" s="37"/>
      <c r="K54" s="58"/>
      <c r="M54" s="1" t="s">
        <v>21</v>
      </c>
    </row>
    <row r="55" spans="1:13" ht="51.75" customHeight="1">
      <c r="A55" s="44" t="s">
        <v>94</v>
      </c>
      <c r="B55" s="13" t="s">
        <v>93</v>
      </c>
      <c r="C55" s="55">
        <v>790700</v>
      </c>
      <c r="D55" s="14"/>
      <c r="E55" s="14"/>
      <c r="F55" s="27"/>
      <c r="G55" s="29"/>
      <c r="H55" s="14"/>
      <c r="I55" s="28"/>
      <c r="J55" s="37"/>
    </row>
    <row r="56" spans="1:13" ht="45" customHeight="1">
      <c r="A56" s="44" t="s">
        <v>96</v>
      </c>
      <c r="B56" s="13" t="s">
        <v>97</v>
      </c>
      <c r="C56" s="55">
        <v>63559</v>
      </c>
      <c r="D56" s="14"/>
      <c r="E56" s="14"/>
      <c r="F56" s="27"/>
      <c r="G56" s="29"/>
      <c r="H56" s="14"/>
      <c r="I56" s="28"/>
      <c r="J56" s="37"/>
    </row>
    <row r="57" spans="1:13" ht="43.5" customHeight="1">
      <c r="A57" s="44" t="s">
        <v>99</v>
      </c>
      <c r="B57" s="13" t="s">
        <v>98</v>
      </c>
      <c r="C57" s="55">
        <v>1818453.7</v>
      </c>
      <c r="D57" s="14"/>
      <c r="E57" s="14"/>
      <c r="F57" s="27"/>
      <c r="G57" s="29"/>
      <c r="H57" s="14"/>
      <c r="I57" s="28"/>
      <c r="J57" s="37"/>
    </row>
    <row r="58" spans="1:13" ht="55.5" customHeight="1">
      <c r="A58" s="44" t="s">
        <v>114</v>
      </c>
      <c r="B58" s="13" t="s">
        <v>100</v>
      </c>
      <c r="C58" s="55">
        <v>183100</v>
      </c>
      <c r="D58" s="14"/>
      <c r="E58" s="14"/>
      <c r="F58" s="27"/>
      <c r="G58" s="29"/>
      <c r="H58" s="14"/>
      <c r="I58" s="28"/>
      <c r="J58" s="37"/>
    </row>
    <row r="59" spans="1:13" ht="67.5" customHeight="1">
      <c r="A59" s="44" t="s">
        <v>101</v>
      </c>
      <c r="B59" s="13" t="s">
        <v>102</v>
      </c>
      <c r="C59" s="55">
        <v>79500</v>
      </c>
      <c r="D59" s="14"/>
      <c r="E59" s="14"/>
      <c r="F59" s="27"/>
      <c r="G59" s="29"/>
      <c r="H59" s="14"/>
      <c r="I59" s="28"/>
      <c r="J59" s="37"/>
    </row>
    <row r="60" spans="1:13" ht="65.25" customHeight="1">
      <c r="A60" s="44" t="s">
        <v>113</v>
      </c>
      <c r="B60" s="13" t="s">
        <v>103</v>
      </c>
      <c r="C60" s="55">
        <v>54000</v>
      </c>
      <c r="D60" s="14"/>
      <c r="E60" s="14"/>
      <c r="F60" s="27"/>
      <c r="G60" s="29"/>
      <c r="H60" s="14"/>
      <c r="I60" s="28"/>
      <c r="J60" s="37"/>
    </row>
    <row r="61" spans="1:13" ht="59.25" customHeight="1">
      <c r="A61" s="44" t="s">
        <v>111</v>
      </c>
      <c r="B61" s="13" t="s">
        <v>104</v>
      </c>
      <c r="C61" s="55">
        <v>133115</v>
      </c>
      <c r="D61" s="14"/>
      <c r="E61" s="14"/>
      <c r="F61" s="27"/>
      <c r="G61" s="29"/>
      <c r="H61" s="14"/>
      <c r="I61" s="28"/>
      <c r="J61" s="37"/>
    </row>
    <row r="62" spans="1:13" ht="60" customHeight="1">
      <c r="A62" s="44" t="s">
        <v>112</v>
      </c>
      <c r="B62" s="13" t="s">
        <v>105</v>
      </c>
      <c r="C62" s="55">
        <v>2218823</v>
      </c>
      <c r="D62" s="14"/>
      <c r="E62" s="14"/>
      <c r="F62" s="27"/>
      <c r="G62" s="29"/>
      <c r="H62" s="14"/>
      <c r="I62" s="28"/>
      <c r="J62" s="37"/>
      <c r="K62" s="58">
        <v>2210648</v>
      </c>
      <c r="L62" s="43">
        <v>1</v>
      </c>
      <c r="M62" s="64" t="s">
        <v>32</v>
      </c>
    </row>
    <row r="63" spans="1:13" ht="67.5" customHeight="1">
      <c r="A63" s="44" t="s">
        <v>107</v>
      </c>
      <c r="B63" s="13" t="s">
        <v>106</v>
      </c>
      <c r="C63" s="55">
        <v>2541200</v>
      </c>
      <c r="D63" s="14"/>
      <c r="E63" s="14"/>
      <c r="F63" s="27">
        <v>1</v>
      </c>
      <c r="G63" s="29">
        <v>2534455</v>
      </c>
      <c r="H63" s="14"/>
      <c r="I63" s="28"/>
      <c r="J63" s="37"/>
      <c r="K63" s="58">
        <v>2534455</v>
      </c>
      <c r="L63" s="43">
        <v>1</v>
      </c>
      <c r="M63" s="64" t="s">
        <v>26</v>
      </c>
    </row>
    <row r="64" spans="1:13" ht="51.75" customHeight="1">
      <c r="A64" s="44" t="s">
        <v>110</v>
      </c>
      <c r="B64" s="13" t="s">
        <v>108</v>
      </c>
      <c r="C64" s="55">
        <v>134438.04999999999</v>
      </c>
      <c r="D64" s="14"/>
      <c r="E64" s="14"/>
      <c r="F64" s="27"/>
      <c r="G64" s="29"/>
      <c r="H64" s="14"/>
      <c r="I64" s="28"/>
      <c r="J64" s="37"/>
      <c r="K64" s="58"/>
      <c r="L64" s="66"/>
      <c r="M64" s="64" t="s">
        <v>21</v>
      </c>
    </row>
    <row r="65" spans="1:13" ht="58.5" customHeight="1">
      <c r="A65" s="44" t="s">
        <v>109</v>
      </c>
      <c r="B65" s="13" t="s">
        <v>108</v>
      </c>
      <c r="C65" s="55">
        <v>134438.04999999999</v>
      </c>
      <c r="D65" s="14"/>
      <c r="E65" s="14"/>
      <c r="F65" s="27"/>
      <c r="G65" s="29"/>
      <c r="H65" s="14"/>
      <c r="I65" s="28"/>
      <c r="J65" s="37"/>
      <c r="K65" s="58"/>
      <c r="L65" s="66"/>
      <c r="M65" s="64" t="s">
        <v>21</v>
      </c>
    </row>
    <row r="66" spans="1:13" ht="32.25" customHeight="1">
      <c r="A66" s="44" t="s">
        <v>115</v>
      </c>
      <c r="B66" s="13" t="s">
        <v>116</v>
      </c>
      <c r="C66" s="55">
        <v>1082600</v>
      </c>
      <c r="D66" s="14"/>
      <c r="E66" s="14"/>
      <c r="F66" s="27"/>
      <c r="G66" s="29"/>
      <c r="H66" s="14"/>
      <c r="I66" s="28"/>
      <c r="J66" s="37"/>
      <c r="K66" s="58"/>
      <c r="L66" s="43"/>
      <c r="M66" s="64" t="s">
        <v>21</v>
      </c>
    </row>
    <row r="67" spans="1:13" ht="32.25" customHeight="1">
      <c r="A67" s="44" t="s">
        <v>117</v>
      </c>
      <c r="B67" s="13" t="s">
        <v>118</v>
      </c>
      <c r="C67" s="55">
        <v>10000000</v>
      </c>
      <c r="D67" s="14"/>
      <c r="E67" s="14"/>
      <c r="F67" s="27"/>
      <c r="G67" s="29"/>
      <c r="H67" s="14"/>
      <c r="I67" s="28"/>
      <c r="J67" s="37"/>
      <c r="K67" s="58">
        <v>5997142.3899999997</v>
      </c>
      <c r="L67" s="43">
        <v>0.6</v>
      </c>
      <c r="M67" s="64" t="s">
        <v>25</v>
      </c>
    </row>
    <row r="68" spans="1:13" ht="32.25" customHeight="1">
      <c r="A68" s="44" t="s">
        <v>119</v>
      </c>
      <c r="B68" s="13" t="s">
        <v>120</v>
      </c>
      <c r="C68" s="55">
        <v>5800000</v>
      </c>
      <c r="D68" s="14"/>
      <c r="E68" s="14"/>
      <c r="F68" s="27"/>
      <c r="G68" s="29"/>
      <c r="H68" s="14"/>
      <c r="I68" s="28"/>
      <c r="J68" s="37"/>
      <c r="K68" s="58"/>
      <c r="L68" s="43"/>
      <c r="M68" s="64" t="s">
        <v>21</v>
      </c>
    </row>
    <row r="69" spans="1:13" ht="54.75" customHeight="1">
      <c r="A69" s="44" t="s">
        <v>121</v>
      </c>
      <c r="B69" s="13" t="s">
        <v>88</v>
      </c>
      <c r="C69" s="55">
        <v>671500</v>
      </c>
      <c r="D69" s="14"/>
      <c r="E69" s="14"/>
      <c r="F69" s="27"/>
      <c r="G69" s="29"/>
      <c r="H69" s="14"/>
      <c r="I69" s="28"/>
      <c r="J69" s="37"/>
      <c r="K69" s="58">
        <v>671173</v>
      </c>
      <c r="L69" s="43">
        <v>1</v>
      </c>
      <c r="M69" s="64" t="s">
        <v>25</v>
      </c>
    </row>
    <row r="70" spans="1:13" ht="54.75" customHeight="1">
      <c r="A70" s="44" t="s">
        <v>123</v>
      </c>
      <c r="B70" s="13" t="s">
        <v>122</v>
      </c>
      <c r="C70" s="55">
        <v>2041500</v>
      </c>
      <c r="D70" s="14"/>
      <c r="E70" s="14"/>
      <c r="F70" s="27"/>
      <c r="G70" s="29"/>
      <c r="H70" s="14"/>
      <c r="I70" s="28"/>
      <c r="J70" s="37"/>
      <c r="K70" s="58"/>
      <c r="L70" s="43"/>
      <c r="M70" s="64" t="s">
        <v>21</v>
      </c>
    </row>
    <row r="71" spans="1:13" ht="49.5" customHeight="1">
      <c r="A71" s="44" t="s">
        <v>126</v>
      </c>
      <c r="B71" s="13" t="s">
        <v>124</v>
      </c>
      <c r="C71" s="55">
        <v>811100</v>
      </c>
      <c r="D71" s="14"/>
      <c r="E71" s="14"/>
      <c r="F71" s="27"/>
      <c r="G71" s="29"/>
      <c r="H71" s="14"/>
      <c r="I71" s="28"/>
      <c r="J71" s="37"/>
      <c r="K71" s="58">
        <v>810689</v>
      </c>
      <c r="L71" s="43">
        <v>1</v>
      </c>
      <c r="M71" s="64" t="s">
        <v>25</v>
      </c>
    </row>
    <row r="72" spans="1:13" ht="48" customHeight="1">
      <c r="A72" s="44" t="s">
        <v>127</v>
      </c>
      <c r="B72" s="13" t="s">
        <v>125</v>
      </c>
      <c r="C72" s="55">
        <v>908000</v>
      </c>
      <c r="D72" s="14"/>
      <c r="E72" s="14"/>
      <c r="F72" s="27"/>
      <c r="G72" s="29"/>
      <c r="H72" s="14"/>
      <c r="I72" s="28"/>
      <c r="J72" s="37"/>
      <c r="K72" s="58"/>
      <c r="L72" s="43"/>
      <c r="M72" s="64" t="s">
        <v>21</v>
      </c>
    </row>
    <row r="73" spans="1:13" ht="58.5" customHeight="1">
      <c r="A73" s="44" t="s">
        <v>131</v>
      </c>
      <c r="B73" s="13" t="s">
        <v>130</v>
      </c>
      <c r="C73" s="55">
        <v>1131400</v>
      </c>
      <c r="D73" s="14"/>
      <c r="E73" s="14"/>
      <c r="F73" s="27"/>
      <c r="G73" s="29"/>
      <c r="H73" s="14"/>
      <c r="I73" s="28"/>
      <c r="J73" s="37"/>
      <c r="K73" s="58"/>
      <c r="L73" s="43"/>
      <c r="M73" s="64" t="s">
        <v>21</v>
      </c>
    </row>
    <row r="74" spans="1:13" ht="52.5" customHeight="1">
      <c r="A74" s="44" t="s">
        <v>129</v>
      </c>
      <c r="B74" s="13" t="s">
        <v>128</v>
      </c>
      <c r="C74" s="55">
        <v>957500</v>
      </c>
      <c r="D74" s="14"/>
      <c r="E74" s="14"/>
      <c r="F74" s="27"/>
      <c r="G74" s="29"/>
      <c r="H74" s="14"/>
      <c r="I74" s="28"/>
      <c r="J74" s="37"/>
      <c r="K74" s="58">
        <v>956856</v>
      </c>
      <c r="L74" s="43">
        <v>1</v>
      </c>
      <c r="M74" s="64" t="s">
        <v>25</v>
      </c>
    </row>
    <row r="75" spans="1:13" ht="43.5" customHeight="1">
      <c r="A75" s="44" t="s">
        <v>133</v>
      </c>
      <c r="B75" s="13" t="s">
        <v>132</v>
      </c>
      <c r="C75" s="55">
        <v>2676464</v>
      </c>
      <c r="D75" s="14"/>
      <c r="E75" s="14"/>
      <c r="F75" s="27"/>
      <c r="G75" s="29"/>
      <c r="H75" s="14"/>
      <c r="I75" s="28"/>
      <c r="J75" s="37"/>
      <c r="K75" s="58"/>
      <c r="L75" s="43"/>
      <c r="M75" s="64" t="s">
        <v>21</v>
      </c>
    </row>
    <row r="76" spans="1:13" ht="44.25" customHeight="1">
      <c r="A76" s="44" t="s">
        <v>135</v>
      </c>
      <c r="B76" s="13" t="s">
        <v>134</v>
      </c>
      <c r="C76" s="55">
        <v>889400</v>
      </c>
      <c r="D76" s="14"/>
      <c r="E76" s="14"/>
      <c r="F76" s="27"/>
      <c r="G76" s="29"/>
      <c r="H76" s="14"/>
      <c r="I76" s="28"/>
      <c r="J76" s="37"/>
      <c r="K76" s="58"/>
      <c r="L76" s="67"/>
      <c r="M76" s="64" t="s">
        <v>21</v>
      </c>
    </row>
    <row r="77" spans="1:13" ht="32.25" customHeight="1">
      <c r="A77" s="44" t="s">
        <v>137</v>
      </c>
      <c r="B77" s="13" t="s">
        <v>136</v>
      </c>
      <c r="C77" s="55">
        <v>130135.43</v>
      </c>
      <c r="D77" s="14"/>
      <c r="E77" s="14"/>
      <c r="F77" s="27"/>
      <c r="G77" s="29"/>
      <c r="H77" s="14"/>
      <c r="I77" s="28"/>
      <c r="J77" s="37"/>
      <c r="K77" s="58"/>
      <c r="L77" s="67"/>
      <c r="M77" s="64" t="s">
        <v>21</v>
      </c>
    </row>
    <row r="78" spans="1:13" ht="52.5" customHeight="1">
      <c r="A78" s="44" t="s">
        <v>138</v>
      </c>
      <c r="B78" s="13" t="s">
        <v>139</v>
      </c>
      <c r="C78" s="55">
        <v>1077654</v>
      </c>
      <c r="D78" s="14"/>
      <c r="E78" s="14"/>
      <c r="F78" s="27"/>
      <c r="G78" s="29"/>
      <c r="H78" s="14"/>
      <c r="I78" s="28"/>
      <c r="J78" s="37"/>
      <c r="K78" s="58"/>
      <c r="L78" s="67"/>
      <c r="M78" s="64" t="s">
        <v>21</v>
      </c>
    </row>
    <row r="79" spans="1:13" ht="63" customHeight="1">
      <c r="A79" s="44" t="s">
        <v>140</v>
      </c>
      <c r="B79" s="13" t="s">
        <v>141</v>
      </c>
      <c r="C79" s="55">
        <v>1770551</v>
      </c>
      <c r="D79" s="14"/>
      <c r="E79" s="14"/>
      <c r="F79" s="27"/>
      <c r="G79" s="29"/>
      <c r="H79" s="14"/>
      <c r="I79" s="28"/>
      <c r="J79" s="37"/>
      <c r="K79" s="58"/>
      <c r="L79" s="67"/>
      <c r="M79" s="64" t="s">
        <v>21</v>
      </c>
    </row>
    <row r="80" spans="1:13" ht="48.75" customHeight="1">
      <c r="A80" s="44" t="s">
        <v>143</v>
      </c>
      <c r="B80" s="13" t="s">
        <v>142</v>
      </c>
      <c r="C80" s="55">
        <v>2360049</v>
      </c>
      <c r="D80" s="14"/>
      <c r="E80" s="14"/>
      <c r="F80" s="27"/>
      <c r="G80" s="29"/>
      <c r="H80" s="14"/>
      <c r="I80" s="28"/>
      <c r="J80" s="37"/>
      <c r="K80" s="58">
        <v>1177790.6000000001</v>
      </c>
      <c r="L80" s="68">
        <v>0.5</v>
      </c>
      <c r="M80" s="64" t="s">
        <v>20</v>
      </c>
    </row>
    <row r="81" spans="1:13" ht="55.5" customHeight="1">
      <c r="A81" s="44" t="s">
        <v>146</v>
      </c>
      <c r="B81" s="13" t="s">
        <v>145</v>
      </c>
      <c r="C81" s="55">
        <v>2124109</v>
      </c>
      <c r="D81" s="14"/>
      <c r="E81" s="14"/>
      <c r="F81" s="27"/>
      <c r="G81" s="29"/>
      <c r="H81" s="14"/>
      <c r="I81" s="28"/>
      <c r="J81" s="37"/>
      <c r="K81" s="58"/>
      <c r="L81" s="68"/>
      <c r="M81" s="64" t="s">
        <v>21</v>
      </c>
    </row>
    <row r="82" spans="1:13" ht="53.25" customHeight="1">
      <c r="A82" s="44" t="s">
        <v>147</v>
      </c>
      <c r="B82" s="13" t="s">
        <v>148</v>
      </c>
      <c r="C82" s="55">
        <v>500000</v>
      </c>
      <c r="D82" s="14"/>
      <c r="E82" s="14"/>
      <c r="F82" s="27"/>
      <c r="G82" s="29"/>
      <c r="H82" s="14"/>
      <c r="I82" s="28"/>
      <c r="J82" s="37"/>
      <c r="K82" s="58"/>
      <c r="L82" s="68"/>
      <c r="M82" s="64" t="s">
        <v>21</v>
      </c>
    </row>
    <row r="83" spans="1:13" ht="54" customHeight="1">
      <c r="A83" s="44" t="s">
        <v>149</v>
      </c>
      <c r="B83" s="13" t="s">
        <v>150</v>
      </c>
      <c r="C83" s="55">
        <v>6198991</v>
      </c>
      <c r="D83" s="14"/>
      <c r="E83" s="14"/>
      <c r="F83" s="27"/>
      <c r="G83" s="29"/>
      <c r="H83" s="14"/>
      <c r="I83" s="28"/>
      <c r="J83" s="37"/>
      <c r="K83" s="58"/>
      <c r="L83" s="68"/>
      <c r="M83" s="64" t="s">
        <v>21</v>
      </c>
    </row>
    <row r="84" spans="1:13" ht="51" customHeight="1">
      <c r="A84" s="44" t="s">
        <v>151</v>
      </c>
      <c r="B84" s="13" t="s">
        <v>152</v>
      </c>
      <c r="C84" s="55">
        <v>1972600</v>
      </c>
      <c r="D84" s="14"/>
      <c r="E84" s="14"/>
      <c r="F84" s="27"/>
      <c r="G84" s="29"/>
      <c r="H84" s="14"/>
      <c r="I84" s="28"/>
      <c r="J84" s="37"/>
      <c r="K84" s="58"/>
      <c r="L84" s="43"/>
      <c r="M84" s="64" t="s">
        <v>21</v>
      </c>
    </row>
    <row r="85" spans="1:13" ht="32.25" customHeight="1">
      <c r="A85" s="44" t="s">
        <v>153</v>
      </c>
      <c r="B85" s="13" t="s">
        <v>154</v>
      </c>
      <c r="C85" s="55">
        <v>1268100</v>
      </c>
      <c r="D85" s="14"/>
      <c r="E85" s="14"/>
      <c r="F85" s="27"/>
      <c r="G85" s="29"/>
      <c r="H85" s="14"/>
      <c r="I85" s="28"/>
      <c r="J85" s="37"/>
      <c r="K85" s="58"/>
      <c r="L85" s="43"/>
      <c r="M85" s="64" t="s">
        <v>21</v>
      </c>
    </row>
    <row r="86" spans="1:13" ht="32.25" customHeight="1">
      <c r="A86" s="44" t="s">
        <v>155</v>
      </c>
      <c r="B86" s="13" t="s">
        <v>156</v>
      </c>
      <c r="C86" s="55">
        <v>1911221</v>
      </c>
      <c r="D86" s="14"/>
      <c r="E86" s="14"/>
      <c r="F86" s="27"/>
      <c r="G86" s="29"/>
      <c r="H86" s="14"/>
      <c r="I86" s="28"/>
      <c r="J86" s="37"/>
      <c r="K86" s="58"/>
      <c r="L86" s="43"/>
      <c r="M86" s="64" t="s">
        <v>21</v>
      </c>
    </row>
    <row r="87" spans="1:13" ht="32.25" customHeight="1">
      <c r="A87" s="44" t="s">
        <v>157</v>
      </c>
      <c r="B87" s="13" t="s">
        <v>158</v>
      </c>
      <c r="C87" s="55">
        <v>1810000</v>
      </c>
      <c r="D87" s="14"/>
      <c r="E87" s="14"/>
      <c r="F87" s="27"/>
      <c r="G87" s="29"/>
      <c r="H87" s="14"/>
      <c r="I87" s="28"/>
      <c r="J87" s="37"/>
      <c r="K87" s="58"/>
      <c r="L87" s="43"/>
      <c r="M87" s="64" t="s">
        <v>21</v>
      </c>
    </row>
    <row r="88" spans="1:13" ht="32.25" customHeight="1">
      <c r="A88" s="44" t="s">
        <v>159</v>
      </c>
      <c r="B88" s="13" t="s">
        <v>132</v>
      </c>
      <c r="C88" s="55">
        <v>1411100</v>
      </c>
      <c r="D88" s="14"/>
      <c r="E88" s="14"/>
      <c r="F88" s="27"/>
      <c r="G88" s="29"/>
      <c r="H88" s="14"/>
      <c r="I88" s="28"/>
      <c r="J88" s="37"/>
      <c r="K88" s="58"/>
      <c r="L88" s="43"/>
      <c r="M88" s="64" t="s">
        <v>21</v>
      </c>
    </row>
    <row r="89" spans="1:13" ht="32.25" customHeight="1">
      <c r="A89" s="44" t="s">
        <v>160</v>
      </c>
      <c r="B89" s="13" t="s">
        <v>132</v>
      </c>
      <c r="C89" s="55">
        <v>936820</v>
      </c>
      <c r="D89" s="14"/>
      <c r="E89" s="14"/>
      <c r="F89" s="27"/>
      <c r="G89" s="29"/>
      <c r="H89" s="14"/>
      <c r="I89" s="28"/>
      <c r="J89" s="37"/>
      <c r="K89" s="58"/>
      <c r="L89" s="43"/>
      <c r="M89" s="64" t="s">
        <v>21</v>
      </c>
    </row>
    <row r="90" spans="1:13" ht="32.25" customHeight="1">
      <c r="A90" s="44" t="s">
        <v>161</v>
      </c>
      <c r="B90" s="13" t="s">
        <v>132</v>
      </c>
      <c r="C90" s="55">
        <v>1316300</v>
      </c>
      <c r="D90" s="14"/>
      <c r="E90" s="14"/>
      <c r="F90" s="27"/>
      <c r="G90" s="29"/>
      <c r="H90" s="14"/>
      <c r="I90" s="28"/>
      <c r="J90" s="37"/>
      <c r="K90" s="58"/>
      <c r="L90" s="43"/>
      <c r="M90" s="64" t="s">
        <v>21</v>
      </c>
    </row>
    <row r="91" spans="1:13" ht="32.25" customHeight="1">
      <c r="A91" s="44" t="s">
        <v>163</v>
      </c>
      <c r="B91" s="13" t="s">
        <v>162</v>
      </c>
      <c r="C91" s="55">
        <v>925800</v>
      </c>
      <c r="D91" s="14"/>
      <c r="E91" s="14"/>
      <c r="F91" s="27"/>
      <c r="G91" s="29"/>
      <c r="H91" s="14"/>
      <c r="I91" s="28"/>
      <c r="J91" s="37"/>
      <c r="K91" s="58"/>
      <c r="L91" s="43"/>
      <c r="M91" s="64" t="s">
        <v>21</v>
      </c>
    </row>
    <row r="92" spans="1:13" ht="54.75" customHeight="1">
      <c r="A92" s="44" t="s">
        <v>164</v>
      </c>
      <c r="B92" s="13" t="s">
        <v>165</v>
      </c>
      <c r="C92" s="55">
        <v>1774100</v>
      </c>
      <c r="D92" s="14"/>
      <c r="E92" s="14"/>
      <c r="F92" s="27"/>
      <c r="G92" s="29"/>
      <c r="H92" s="14"/>
      <c r="I92" s="28"/>
      <c r="J92" s="37"/>
      <c r="K92" s="58"/>
      <c r="L92" s="43"/>
      <c r="M92" s="64" t="s">
        <v>21</v>
      </c>
    </row>
    <row r="93" spans="1:13" ht="54" customHeight="1">
      <c r="A93" s="44" t="s">
        <v>167</v>
      </c>
      <c r="B93" s="13" t="s">
        <v>166</v>
      </c>
      <c r="C93" s="55">
        <v>2071229</v>
      </c>
      <c r="D93" s="14"/>
      <c r="E93" s="14"/>
      <c r="F93" s="27"/>
      <c r="G93" s="29"/>
      <c r="H93" s="14"/>
      <c r="I93" s="28"/>
      <c r="J93" s="37"/>
      <c r="K93" s="58"/>
      <c r="L93" s="43"/>
      <c r="M93" s="64" t="s">
        <v>21</v>
      </c>
    </row>
    <row r="94" spans="1:13" ht="67.5" customHeight="1">
      <c r="A94" s="44" t="s">
        <v>169</v>
      </c>
      <c r="B94" s="13" t="s">
        <v>168</v>
      </c>
      <c r="C94" s="55">
        <v>1892200</v>
      </c>
      <c r="D94" s="14"/>
      <c r="E94" s="14"/>
      <c r="F94" s="27"/>
      <c r="G94" s="29"/>
      <c r="H94" s="14"/>
      <c r="I94" s="28"/>
      <c r="J94" s="37"/>
      <c r="K94" s="58"/>
      <c r="L94" s="43"/>
      <c r="M94" s="64" t="s">
        <v>21</v>
      </c>
    </row>
    <row r="95" spans="1:13" ht="45.75" customHeight="1">
      <c r="A95" s="44" t="s">
        <v>171</v>
      </c>
      <c r="B95" s="13" t="s">
        <v>170</v>
      </c>
      <c r="C95" s="55">
        <v>1915000</v>
      </c>
      <c r="D95" s="14"/>
      <c r="E95" s="14"/>
      <c r="F95" s="27"/>
      <c r="G95" s="29"/>
      <c r="H95" s="14"/>
      <c r="I95" s="28"/>
      <c r="J95" s="37"/>
      <c r="K95" s="58"/>
      <c r="L95" s="43"/>
      <c r="M95" s="64" t="s">
        <v>21</v>
      </c>
    </row>
    <row r="96" spans="1:13" ht="24" customHeight="1">
      <c r="A96" s="44" t="s">
        <v>173</v>
      </c>
      <c r="B96" s="13" t="s">
        <v>172</v>
      </c>
      <c r="C96" s="55">
        <v>1742400</v>
      </c>
      <c r="D96" s="14"/>
      <c r="E96" s="14"/>
      <c r="F96" s="27"/>
      <c r="G96" s="29"/>
      <c r="H96" s="14"/>
      <c r="I96" s="28"/>
      <c r="J96" s="37"/>
      <c r="K96" s="58"/>
      <c r="L96" s="43"/>
      <c r="M96" s="64" t="s">
        <v>21</v>
      </c>
    </row>
    <row r="97" spans="1:13" ht="30.75" customHeight="1">
      <c r="A97" s="44" t="s">
        <v>175</v>
      </c>
      <c r="B97" s="13" t="s">
        <v>174</v>
      </c>
      <c r="C97" s="55">
        <v>610802</v>
      </c>
      <c r="D97" s="14"/>
      <c r="E97" s="14"/>
      <c r="F97" s="27"/>
      <c r="G97" s="29"/>
      <c r="H97" s="14"/>
      <c r="I97" s="28"/>
      <c r="J97" s="37"/>
      <c r="K97" s="58"/>
      <c r="L97" s="43"/>
      <c r="M97" s="64" t="s">
        <v>21</v>
      </c>
    </row>
    <row r="98" spans="1:13" ht="48" customHeight="1">
      <c r="A98" s="44" t="s">
        <v>177</v>
      </c>
      <c r="B98" s="13" t="s">
        <v>176</v>
      </c>
      <c r="C98" s="55">
        <v>487000</v>
      </c>
      <c r="D98" s="14"/>
      <c r="E98" s="14"/>
      <c r="F98" s="27"/>
      <c r="G98" s="29"/>
      <c r="H98" s="14"/>
      <c r="I98" s="28"/>
      <c r="J98" s="37"/>
      <c r="K98" s="58"/>
      <c r="L98" s="43"/>
      <c r="M98" s="64" t="s">
        <v>21</v>
      </c>
    </row>
    <row r="99" spans="1:13" ht="35.25" customHeight="1">
      <c r="A99" s="44" t="s">
        <v>179</v>
      </c>
      <c r="B99" s="13" t="s">
        <v>178</v>
      </c>
      <c r="C99" s="55">
        <v>542498</v>
      </c>
      <c r="D99" s="14"/>
      <c r="E99" s="14"/>
      <c r="F99" s="27"/>
      <c r="G99" s="29"/>
      <c r="H99" s="14"/>
      <c r="I99" s="28"/>
      <c r="J99" s="37"/>
      <c r="K99" s="58"/>
      <c r="L99" s="43"/>
      <c r="M99" s="64" t="s">
        <v>21</v>
      </c>
    </row>
    <row r="100" spans="1:13" ht="33" customHeight="1">
      <c r="A100" s="44" t="s">
        <v>181</v>
      </c>
      <c r="B100" s="13" t="s">
        <v>180</v>
      </c>
      <c r="C100" s="55">
        <v>667800</v>
      </c>
      <c r="D100" s="14"/>
      <c r="E100" s="14"/>
      <c r="F100" s="27"/>
      <c r="G100" s="29"/>
      <c r="H100" s="14"/>
      <c r="I100" s="28"/>
      <c r="J100" s="37"/>
      <c r="K100" s="58"/>
      <c r="L100" s="43"/>
      <c r="M100" s="64" t="s">
        <v>21</v>
      </c>
    </row>
    <row r="101" spans="1:13" ht="28.5" customHeight="1">
      <c r="A101" s="44" t="s">
        <v>182</v>
      </c>
      <c r="B101" s="13" t="s">
        <v>174</v>
      </c>
      <c r="C101" s="55">
        <v>476766</v>
      </c>
      <c r="D101" s="14"/>
      <c r="E101" s="14"/>
      <c r="F101" s="27"/>
      <c r="G101" s="29"/>
      <c r="H101" s="14"/>
      <c r="I101" s="28"/>
      <c r="J101" s="37"/>
      <c r="K101" s="58"/>
      <c r="L101" s="43"/>
      <c r="M101" s="64" t="s">
        <v>21</v>
      </c>
    </row>
    <row r="102" spans="1:13" ht="27" customHeight="1">
      <c r="A102" s="44" t="s">
        <v>184</v>
      </c>
      <c r="B102" s="13" t="s">
        <v>183</v>
      </c>
      <c r="C102" s="55">
        <v>2818000</v>
      </c>
      <c r="D102" s="14"/>
      <c r="E102" s="14"/>
      <c r="F102" s="27"/>
      <c r="G102" s="29"/>
      <c r="H102" s="14"/>
      <c r="I102" s="28"/>
      <c r="J102" s="37"/>
      <c r="K102" s="58"/>
      <c r="L102" s="43"/>
      <c r="M102" s="64" t="s">
        <v>21</v>
      </c>
    </row>
    <row r="103" spans="1:13" ht="48" customHeight="1">
      <c r="A103" s="44" t="s">
        <v>186</v>
      </c>
      <c r="B103" s="13" t="s">
        <v>185</v>
      </c>
      <c r="C103" s="55">
        <v>2047666</v>
      </c>
      <c r="D103" s="14"/>
      <c r="E103" s="14"/>
      <c r="F103" s="27"/>
      <c r="G103" s="29"/>
      <c r="H103" s="14"/>
      <c r="I103" s="28"/>
      <c r="J103" s="37"/>
      <c r="K103" s="58"/>
      <c r="L103" s="43"/>
      <c r="M103" s="64" t="s">
        <v>21</v>
      </c>
    </row>
    <row r="104" spans="1:13" ht="33" customHeight="1">
      <c r="A104" s="44" t="s">
        <v>188</v>
      </c>
      <c r="B104" s="13" t="s">
        <v>187</v>
      </c>
      <c r="C104" s="55">
        <v>1823233</v>
      </c>
      <c r="D104" s="14"/>
      <c r="E104" s="14"/>
      <c r="F104" s="27"/>
      <c r="G104" s="29"/>
      <c r="H104" s="14"/>
      <c r="I104" s="28"/>
      <c r="J104" s="37"/>
      <c r="K104" s="58"/>
      <c r="L104" s="43"/>
      <c r="M104" s="64" t="s">
        <v>21</v>
      </c>
    </row>
    <row r="105" spans="1:13" ht="26.25" customHeight="1">
      <c r="A105" s="44" t="s">
        <v>190</v>
      </c>
      <c r="B105" s="13" t="s">
        <v>189</v>
      </c>
      <c r="C105" s="55">
        <v>2229800</v>
      </c>
      <c r="D105" s="14"/>
      <c r="E105" s="14"/>
      <c r="F105" s="27"/>
      <c r="G105" s="29"/>
      <c r="H105" s="14"/>
      <c r="I105" s="28"/>
      <c r="J105" s="37"/>
      <c r="K105" s="58"/>
      <c r="L105" s="43"/>
      <c r="M105" s="64" t="s">
        <v>21</v>
      </c>
    </row>
    <row r="106" spans="1:13">
      <c r="A106" s="20" t="s">
        <v>14</v>
      </c>
      <c r="B106" s="13"/>
      <c r="C106" s="29"/>
      <c r="D106" s="14"/>
      <c r="E106" s="14"/>
      <c r="F106" s="34"/>
      <c r="G106" s="36"/>
      <c r="H106" s="14"/>
      <c r="I106" s="28"/>
      <c r="J106" s="37"/>
    </row>
    <row r="107" spans="1:13" ht="77.25" customHeight="1">
      <c r="A107" s="41"/>
      <c r="B107" s="13"/>
      <c r="C107" s="49"/>
      <c r="D107" s="14"/>
      <c r="E107" s="14"/>
      <c r="F107" s="27"/>
      <c r="G107" s="32"/>
      <c r="H107" s="14"/>
      <c r="I107" s="28"/>
    </row>
    <row r="108" spans="1:13" ht="92.25" customHeight="1">
      <c r="A108" s="41"/>
      <c r="B108" s="13"/>
      <c r="C108" s="49"/>
      <c r="D108" s="14"/>
      <c r="E108" s="14"/>
      <c r="F108" s="33"/>
      <c r="G108" s="32"/>
      <c r="H108" s="14"/>
      <c r="I108" s="28"/>
    </row>
    <row r="109" spans="1:13" ht="46.5" customHeight="1">
      <c r="A109" s="41"/>
      <c r="B109" s="13"/>
      <c r="C109" s="49"/>
      <c r="D109" s="14"/>
      <c r="E109" s="14"/>
      <c r="F109" s="27"/>
      <c r="G109" s="30"/>
      <c r="H109" s="14"/>
      <c r="I109" s="28"/>
    </row>
    <row r="110" spans="1:13" ht="93" customHeight="1">
      <c r="A110" s="41"/>
      <c r="B110" s="13"/>
      <c r="C110" s="49"/>
      <c r="D110" s="14"/>
      <c r="E110" s="14"/>
      <c r="F110" s="27"/>
      <c r="G110" s="30"/>
      <c r="H110" s="14"/>
      <c r="I110" s="28"/>
    </row>
    <row r="111" spans="1:13" ht="93" customHeight="1">
      <c r="A111" s="41"/>
      <c r="B111" s="13"/>
      <c r="C111" s="49"/>
      <c r="D111" s="14"/>
      <c r="E111" s="14"/>
      <c r="F111" s="27"/>
      <c r="G111" s="30"/>
      <c r="H111" s="14"/>
      <c r="I111" s="28"/>
    </row>
    <row r="112" spans="1:13" ht="71.25" customHeight="1">
      <c r="A112" s="41"/>
      <c r="B112" s="5"/>
      <c r="C112" s="49"/>
      <c r="D112" s="7"/>
      <c r="E112" s="7"/>
      <c r="F112" s="27"/>
      <c r="G112" s="32"/>
      <c r="H112" s="7"/>
      <c r="I112" s="28"/>
    </row>
    <row r="113" spans="1:10">
      <c r="A113" s="41"/>
      <c r="B113" s="57"/>
      <c r="C113" s="42"/>
      <c r="D113" s="17"/>
      <c r="E113" s="17"/>
      <c r="F113" s="18"/>
      <c r="G113" s="17"/>
      <c r="H113" s="17"/>
      <c r="I113" s="19"/>
    </row>
    <row r="114" spans="1:10" ht="73.5" customHeight="1">
      <c r="A114" s="41"/>
      <c r="B114" s="13"/>
      <c r="C114" s="42"/>
      <c r="D114" s="14"/>
      <c r="E114" s="14"/>
      <c r="F114" s="27"/>
      <c r="G114" s="30"/>
      <c r="H114" s="14"/>
      <c r="I114" s="28"/>
    </row>
    <row r="115" spans="1:10" ht="81.75" customHeight="1">
      <c r="A115" s="41"/>
      <c r="B115" s="13"/>
      <c r="C115" s="49"/>
      <c r="D115" s="14"/>
      <c r="E115" s="14"/>
      <c r="F115" s="27"/>
      <c r="G115" s="30"/>
      <c r="H115" s="14"/>
      <c r="I115" s="28"/>
    </row>
    <row r="116" spans="1:10">
      <c r="A116" s="41"/>
      <c r="B116" s="13"/>
      <c r="C116" s="49"/>
      <c r="D116" s="14"/>
      <c r="E116" s="14"/>
      <c r="F116" s="34"/>
      <c r="G116" s="29"/>
      <c r="H116" s="14"/>
      <c r="I116" s="28"/>
      <c r="J116" s="37"/>
    </row>
    <row r="117" spans="1:10">
      <c r="A117" s="41"/>
      <c r="B117" s="13"/>
      <c r="C117" s="49"/>
      <c r="D117" s="14"/>
      <c r="E117" s="14"/>
      <c r="F117" s="40"/>
      <c r="G117" s="39"/>
      <c r="H117" s="14"/>
      <c r="I117" s="28"/>
      <c r="J117" s="37"/>
    </row>
    <row r="118" spans="1:10">
      <c r="A118" s="41"/>
      <c r="B118" s="5"/>
      <c r="C118" s="49"/>
      <c r="D118" s="7"/>
      <c r="E118" s="7"/>
      <c r="F118" s="33"/>
      <c r="G118" s="30"/>
      <c r="H118" s="7"/>
      <c r="I118" s="31"/>
      <c r="J118" s="37"/>
    </row>
    <row r="119" spans="1:10">
      <c r="A119" s="41"/>
      <c r="B119" s="13"/>
      <c r="C119" s="49"/>
      <c r="D119" s="14"/>
      <c r="E119" s="14"/>
      <c r="F119" s="34"/>
      <c r="G119" s="29"/>
      <c r="H119" s="14"/>
      <c r="I119" s="28"/>
      <c r="J119" s="37"/>
    </row>
    <row r="120" spans="1:10">
      <c r="A120" s="41"/>
      <c r="B120" s="13"/>
      <c r="C120" s="49"/>
      <c r="D120" s="14"/>
      <c r="E120" s="14"/>
      <c r="F120" s="34"/>
      <c r="G120" s="29"/>
      <c r="H120" s="14"/>
      <c r="I120" s="28"/>
      <c r="J120" s="37"/>
    </row>
    <row r="121" spans="1:10">
      <c r="A121" s="41"/>
      <c r="B121" s="13"/>
      <c r="C121" s="49"/>
      <c r="D121" s="14"/>
      <c r="E121" s="14"/>
      <c r="F121" s="34"/>
      <c r="G121" s="29"/>
      <c r="H121" s="14"/>
      <c r="I121" s="28"/>
      <c r="J121" s="37"/>
    </row>
    <row r="122" spans="1:10" ht="95.25" customHeight="1">
      <c r="A122" s="41"/>
      <c r="B122" s="13"/>
      <c r="C122" s="49"/>
      <c r="D122" s="14"/>
      <c r="E122" s="14"/>
      <c r="F122" s="33"/>
      <c r="G122" s="30"/>
      <c r="H122" s="14"/>
      <c r="I122" s="28"/>
      <c r="J122" s="37"/>
    </row>
    <row r="123" spans="1:10" ht="79.5" customHeight="1">
      <c r="A123" s="41"/>
      <c r="B123" s="13"/>
      <c r="C123" s="49"/>
      <c r="D123" s="14"/>
      <c r="E123" s="14"/>
      <c r="F123" s="33"/>
      <c r="G123" s="30"/>
      <c r="H123" s="14"/>
      <c r="I123" s="28"/>
      <c r="J123" s="37"/>
    </row>
    <row r="124" spans="1:10" ht="74.25" customHeight="1">
      <c r="A124" s="41"/>
      <c r="B124" s="13"/>
      <c r="C124" s="49"/>
      <c r="D124" s="14"/>
      <c r="E124" s="14"/>
      <c r="F124" s="27"/>
      <c r="G124" s="32"/>
      <c r="H124" s="14"/>
      <c r="I124" s="28"/>
      <c r="J124" s="37"/>
    </row>
    <row r="125" spans="1:10">
      <c r="A125" s="41"/>
      <c r="B125" s="13"/>
      <c r="C125" s="49"/>
      <c r="D125" s="14"/>
      <c r="E125" s="14"/>
      <c r="F125" s="27"/>
      <c r="G125" s="30"/>
      <c r="H125" s="14"/>
      <c r="I125" s="28"/>
      <c r="J125" s="37"/>
    </row>
    <row r="126" spans="1:10" ht="68.25" customHeight="1">
      <c r="A126" s="41"/>
      <c r="B126" s="13"/>
      <c r="C126" s="49"/>
      <c r="D126" s="14"/>
      <c r="E126" s="14"/>
      <c r="F126" s="27"/>
      <c r="G126" s="38"/>
      <c r="H126" s="14"/>
      <c r="I126" s="28"/>
      <c r="J126" s="37"/>
    </row>
    <row r="127" spans="1:10" ht="42" customHeight="1">
      <c r="A127" s="41"/>
      <c r="B127" s="13"/>
      <c r="C127" s="49"/>
      <c r="D127" s="14"/>
      <c r="E127" s="14"/>
      <c r="F127" s="27"/>
      <c r="G127" s="30"/>
      <c r="H127" s="14"/>
      <c r="I127" s="28"/>
      <c r="J127" s="37"/>
    </row>
    <row r="128" spans="1:10">
      <c r="A128" s="41"/>
      <c r="B128" s="13"/>
      <c r="C128" s="49"/>
      <c r="D128" s="14"/>
      <c r="E128" s="14"/>
      <c r="F128" s="27"/>
      <c r="G128" s="30"/>
      <c r="H128" s="14"/>
      <c r="I128" s="28"/>
      <c r="J128" s="37"/>
    </row>
    <row r="129" spans="1:10">
      <c r="A129" s="41"/>
      <c r="B129" s="13"/>
      <c r="C129" s="49"/>
      <c r="D129" s="14"/>
      <c r="E129" s="14"/>
      <c r="F129" s="27"/>
      <c r="G129" s="30"/>
      <c r="H129" s="14"/>
      <c r="I129" s="28"/>
      <c r="J129" s="37"/>
    </row>
    <row r="130" spans="1:10">
      <c r="A130" s="41"/>
      <c r="B130" s="13"/>
      <c r="C130" s="49"/>
      <c r="D130" s="14"/>
      <c r="E130" s="14"/>
      <c r="F130" s="27"/>
      <c r="G130" s="29"/>
      <c r="H130" s="14"/>
      <c r="I130" s="28"/>
      <c r="J130" s="37"/>
    </row>
    <row r="131" spans="1:10">
      <c r="A131" s="41"/>
      <c r="B131" s="13"/>
      <c r="C131" s="49"/>
      <c r="D131" s="14"/>
      <c r="E131" s="14"/>
      <c r="F131" s="27"/>
      <c r="G131" s="29"/>
      <c r="H131" s="14"/>
      <c r="I131" s="28"/>
      <c r="J131" s="37"/>
    </row>
    <row r="132" spans="1:10">
      <c r="A132" s="41"/>
      <c r="B132" s="5"/>
      <c r="C132" s="42"/>
      <c r="D132" s="7"/>
      <c r="E132" s="7"/>
      <c r="F132" s="33"/>
      <c r="G132" s="32"/>
      <c r="H132" s="7"/>
      <c r="I132" s="28"/>
      <c r="J132" s="37"/>
    </row>
    <row r="133" spans="1:10">
      <c r="A133" s="41"/>
      <c r="B133" s="13"/>
      <c r="C133" s="49"/>
      <c r="D133" s="14"/>
      <c r="E133" s="14"/>
      <c r="F133" s="27"/>
      <c r="G133" s="29"/>
      <c r="H133" s="14"/>
      <c r="I133" s="28"/>
      <c r="J133" s="37"/>
    </row>
    <row r="134" spans="1:10">
      <c r="A134" s="41"/>
      <c r="B134" s="13"/>
      <c r="C134" s="49"/>
      <c r="D134" s="14"/>
      <c r="E134" s="14"/>
      <c r="F134" s="27"/>
      <c r="G134" s="29"/>
      <c r="H134" s="14"/>
      <c r="I134" s="28"/>
      <c r="J134" s="37"/>
    </row>
    <row r="135" spans="1:10">
      <c r="A135" s="41"/>
      <c r="B135" s="13"/>
      <c r="C135" s="49"/>
      <c r="D135" s="14"/>
      <c r="E135" s="14"/>
      <c r="F135" s="27"/>
      <c r="G135" s="29"/>
      <c r="H135" s="14"/>
      <c r="I135" s="28"/>
      <c r="J135" s="37"/>
    </row>
    <row r="136" spans="1:10">
      <c r="A136" s="41"/>
      <c r="B136" s="13"/>
      <c r="C136" s="49"/>
      <c r="D136" s="14"/>
      <c r="E136" s="14"/>
      <c r="F136" s="27"/>
      <c r="G136" s="29"/>
      <c r="H136" s="14"/>
      <c r="I136" s="28"/>
      <c r="J136" s="37"/>
    </row>
    <row r="137" spans="1:10">
      <c r="A137" s="41"/>
      <c r="B137" s="13"/>
      <c r="C137" s="49"/>
      <c r="D137" s="14"/>
      <c r="E137" s="14"/>
      <c r="F137" s="27"/>
      <c r="G137" s="29"/>
      <c r="H137" s="14"/>
      <c r="I137" s="28"/>
      <c r="J137" s="37"/>
    </row>
    <row r="138" spans="1:10">
      <c r="A138" s="41"/>
      <c r="B138" s="13"/>
      <c r="C138" s="48"/>
      <c r="D138" s="14"/>
      <c r="E138" s="14"/>
      <c r="F138" s="27"/>
      <c r="G138" s="29"/>
      <c r="H138" s="14"/>
      <c r="I138" s="28"/>
      <c r="J138" s="37"/>
    </row>
    <row r="139" spans="1:10">
      <c r="A139" s="41"/>
      <c r="B139" s="13"/>
      <c r="C139" s="42"/>
      <c r="D139" s="14"/>
      <c r="E139" s="14"/>
      <c r="F139" s="27"/>
      <c r="G139" s="29"/>
      <c r="H139" s="14"/>
      <c r="I139" s="28"/>
      <c r="J139" s="37"/>
    </row>
    <row r="140" spans="1:10">
      <c r="A140" s="41"/>
      <c r="B140" s="13"/>
      <c r="C140" s="49"/>
      <c r="D140" s="14"/>
      <c r="E140" s="14"/>
      <c r="F140" s="27"/>
      <c r="G140" s="29"/>
      <c r="H140" s="14"/>
      <c r="I140" s="28"/>
      <c r="J140" s="37"/>
    </row>
    <row r="141" spans="1:10">
      <c r="A141" s="41"/>
      <c r="B141" s="13"/>
      <c r="C141" s="49"/>
      <c r="D141" s="14"/>
      <c r="E141" s="14"/>
      <c r="F141" s="27"/>
      <c r="G141" s="29"/>
      <c r="H141" s="14"/>
      <c r="I141" s="28"/>
      <c r="J141" s="37"/>
    </row>
    <row r="142" spans="1:10">
      <c r="A142" s="41"/>
      <c r="B142" s="13"/>
      <c r="C142" s="42"/>
      <c r="D142" s="14"/>
      <c r="E142" s="14"/>
      <c r="F142" s="27"/>
      <c r="G142" s="29"/>
      <c r="H142" s="14"/>
      <c r="I142" s="28"/>
      <c r="J142" s="37"/>
    </row>
    <row r="143" spans="1:10">
      <c r="A143" s="41"/>
      <c r="B143" s="13"/>
      <c r="C143" s="42"/>
      <c r="D143" s="14"/>
      <c r="E143" s="14"/>
      <c r="F143" s="27"/>
      <c r="G143" s="29"/>
      <c r="H143" s="14"/>
      <c r="I143" s="28"/>
      <c r="J143" s="37"/>
    </row>
    <row r="144" spans="1:10">
      <c r="A144" s="41"/>
      <c r="B144" s="13"/>
      <c r="C144" s="42"/>
      <c r="D144" s="14"/>
      <c r="E144" s="14"/>
      <c r="F144" s="27"/>
      <c r="G144" s="29"/>
      <c r="H144" s="14"/>
      <c r="I144" s="28"/>
      <c r="J144" s="37"/>
    </row>
    <row r="145" spans="1:10">
      <c r="A145" s="41"/>
      <c r="B145" s="13"/>
      <c r="C145" s="42"/>
      <c r="D145" s="14"/>
      <c r="E145" s="14"/>
      <c r="F145" s="27"/>
      <c r="G145" s="29"/>
      <c r="H145" s="14"/>
      <c r="I145" s="28"/>
      <c r="J145" s="37"/>
    </row>
    <row r="146" spans="1:10">
      <c r="A146" s="53"/>
      <c r="B146" s="13"/>
      <c r="C146" s="51"/>
      <c r="D146" s="14"/>
      <c r="E146" s="14"/>
      <c r="F146" s="27"/>
      <c r="G146" s="29"/>
      <c r="H146" s="14"/>
      <c r="I146" s="28"/>
      <c r="J146" s="37"/>
    </row>
    <row r="147" spans="1:10">
      <c r="A147" s="52"/>
      <c r="B147" s="13"/>
      <c r="C147" s="54"/>
      <c r="D147" s="14"/>
      <c r="E147" s="14"/>
      <c r="F147" s="27"/>
      <c r="G147" s="29"/>
      <c r="H147" s="14"/>
      <c r="I147" s="28"/>
      <c r="J147" s="37"/>
    </row>
    <row r="148" spans="1:10">
      <c r="A148" s="25"/>
      <c r="B148" s="13"/>
      <c r="C148" s="29"/>
      <c r="D148" s="14"/>
      <c r="E148" s="14"/>
      <c r="F148" s="27"/>
      <c r="G148" s="29"/>
      <c r="H148" s="14"/>
      <c r="I148" s="28"/>
      <c r="J148" s="37"/>
    </row>
    <row r="149" spans="1:10">
      <c r="A149" s="25"/>
      <c r="B149" s="13"/>
      <c r="C149" s="29"/>
      <c r="D149" s="14"/>
      <c r="E149" s="14"/>
      <c r="F149" s="27"/>
      <c r="G149" s="29"/>
      <c r="H149" s="14"/>
      <c r="I149" s="28"/>
      <c r="J149" s="37"/>
    </row>
    <row r="150" spans="1:10">
      <c r="A150" s="22"/>
      <c r="B150" s="13"/>
      <c r="C150" s="14"/>
      <c r="D150" s="14"/>
      <c r="E150" s="14"/>
      <c r="F150" s="15"/>
      <c r="G150" s="14"/>
      <c r="H150" s="14"/>
      <c r="I150" s="16"/>
    </row>
    <row r="151" spans="1:10">
      <c r="A151" s="11"/>
      <c r="B151" s="5"/>
      <c r="C151" s="21"/>
      <c r="D151" s="7"/>
      <c r="E151" s="7"/>
      <c r="F151" s="23"/>
      <c r="G151" s="21"/>
      <c r="H151" s="7"/>
      <c r="I151" s="9"/>
    </row>
    <row r="152" spans="1:10">
      <c r="A152" s="20" t="s">
        <v>15</v>
      </c>
      <c r="B152" s="5"/>
      <c r="C152" s="7"/>
      <c r="D152" s="7"/>
      <c r="E152" s="7"/>
      <c r="F152" s="8"/>
      <c r="G152" s="7"/>
      <c r="H152" s="7"/>
      <c r="I152" s="9"/>
    </row>
    <row r="153" spans="1:10">
      <c r="A153" s="25"/>
      <c r="B153" s="13"/>
      <c r="C153" s="29"/>
      <c r="D153" s="14"/>
      <c r="E153" s="14"/>
      <c r="F153" s="34"/>
      <c r="G153" s="36"/>
      <c r="H153" s="14"/>
      <c r="I153" s="28"/>
      <c r="J153" s="37"/>
    </row>
    <row r="154" spans="1:10">
      <c r="A154" s="25"/>
      <c r="B154" s="13"/>
      <c r="C154" s="29"/>
      <c r="D154" s="14"/>
      <c r="E154" s="14"/>
      <c r="F154" s="34"/>
      <c r="G154" s="36"/>
      <c r="H154" s="14"/>
      <c r="I154" s="28"/>
      <c r="J154" s="37"/>
    </row>
    <row r="155" spans="1:10">
      <c r="A155" s="5"/>
      <c r="B155" s="12"/>
      <c r="C155" s="7"/>
      <c r="D155" s="7"/>
      <c r="E155" s="7"/>
      <c r="F155" s="8"/>
      <c r="G155" s="7"/>
      <c r="H155" s="7"/>
      <c r="I155" s="9"/>
    </row>
  </sheetData>
  <mergeCells count="10"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7" right="0.7" top="0.25" bottom="0.47" header="0.2" footer="0.26"/>
  <pageSetup paperSize="5" orientation="landscape" horizontalDpi="300" verticalDpi="30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99"/>
  <sheetViews>
    <sheetView view="pageBreakPreview" topLeftCell="A89" zoomScaleSheetLayoutView="100" workbookViewId="0">
      <selection activeCell="A96" sqref="A96"/>
    </sheetView>
  </sheetViews>
  <sheetFormatPr defaultRowHeight="15.75"/>
  <cols>
    <col min="1" max="1" width="47.140625" style="1" customWidth="1"/>
    <col min="2" max="2" width="14.42578125" style="93" customWidth="1"/>
    <col min="3" max="3" width="19.7109375" style="58" customWidth="1"/>
    <col min="4" max="4" width="14.140625" style="1" customWidth="1"/>
    <col min="5" max="5" width="19.85546875" style="1" customWidth="1"/>
    <col min="6" max="6" width="18.7109375" style="1" customWidth="1"/>
    <col min="7" max="7" width="17.5703125" style="1" customWidth="1"/>
    <col min="8" max="8" width="18" style="1" hidden="1" customWidth="1"/>
    <col min="9" max="9" width="12.140625" style="1" hidden="1" customWidth="1"/>
    <col min="10" max="10" width="9.140625" style="1"/>
    <col min="11" max="11" width="15.42578125" style="1" customWidth="1"/>
    <col min="12" max="12" width="9.140625" style="60"/>
    <col min="13" max="13" width="15.28515625" style="1" customWidth="1"/>
    <col min="14" max="16384" width="9.140625" style="1"/>
  </cols>
  <sheetData>
    <row r="1" spans="1:13">
      <c r="A1" s="1" t="s">
        <v>0</v>
      </c>
    </row>
    <row r="3" spans="1:13">
      <c r="A3" s="354" t="s">
        <v>1</v>
      </c>
      <c r="B3" s="354"/>
      <c r="C3" s="354"/>
      <c r="D3" s="354"/>
      <c r="E3" s="354"/>
      <c r="F3" s="354"/>
      <c r="G3" s="354"/>
      <c r="H3" s="354"/>
      <c r="I3" s="354"/>
    </row>
    <row r="4" spans="1:13">
      <c r="A4" s="354" t="s">
        <v>361</v>
      </c>
      <c r="B4" s="354"/>
      <c r="C4" s="354"/>
      <c r="D4" s="354"/>
      <c r="E4" s="354"/>
      <c r="F4" s="354"/>
      <c r="G4" s="354"/>
      <c r="H4" s="354"/>
      <c r="I4" s="354"/>
    </row>
    <row r="6" spans="1:13">
      <c r="A6" s="1" t="s">
        <v>2</v>
      </c>
    </row>
    <row r="8" spans="1:13">
      <c r="A8" s="355" t="s">
        <v>3</v>
      </c>
      <c r="B8" s="359" t="s">
        <v>4</v>
      </c>
      <c r="C8" s="357" t="s">
        <v>5</v>
      </c>
      <c r="D8" s="355" t="s">
        <v>6</v>
      </c>
      <c r="E8" s="359" t="s">
        <v>7</v>
      </c>
      <c r="F8" s="361" t="s">
        <v>10</v>
      </c>
      <c r="G8" s="362"/>
      <c r="H8" s="359" t="s">
        <v>11</v>
      </c>
      <c r="I8" s="355" t="s">
        <v>12</v>
      </c>
    </row>
    <row r="9" spans="1:13" ht="47.25">
      <c r="A9" s="356"/>
      <c r="B9" s="360"/>
      <c r="C9" s="358"/>
      <c r="D9" s="356"/>
      <c r="E9" s="360"/>
      <c r="F9" s="2" t="s">
        <v>8</v>
      </c>
      <c r="G9" s="2" t="s">
        <v>9</v>
      </c>
      <c r="H9" s="360"/>
      <c r="I9" s="356"/>
    </row>
    <row r="10" spans="1:13">
      <c r="A10" s="20" t="s">
        <v>13</v>
      </c>
      <c r="B10" s="94"/>
      <c r="C10" s="77"/>
      <c r="D10" s="3"/>
      <c r="E10" s="3"/>
      <c r="F10" s="3"/>
      <c r="G10" s="3"/>
      <c r="H10" s="3"/>
      <c r="I10" s="4"/>
    </row>
    <row r="11" spans="1:13">
      <c r="A11" s="24"/>
      <c r="B11" s="6"/>
      <c r="C11" s="7"/>
      <c r="D11" s="7"/>
      <c r="E11" s="7"/>
      <c r="F11" s="8"/>
      <c r="G11" s="7"/>
      <c r="H11" s="7"/>
      <c r="I11" s="9"/>
    </row>
    <row r="12" spans="1:13" ht="61.5" customHeight="1">
      <c r="A12" s="41" t="s">
        <v>362</v>
      </c>
      <c r="B12" s="2" t="s">
        <v>313</v>
      </c>
      <c r="C12" s="42">
        <v>2523679</v>
      </c>
      <c r="D12" s="7"/>
      <c r="E12" s="7"/>
      <c r="F12" s="88"/>
      <c r="G12" s="82"/>
      <c r="H12" s="86"/>
      <c r="I12" s="28"/>
      <c r="K12" s="42"/>
      <c r="L12" s="43"/>
      <c r="M12" s="64"/>
    </row>
    <row r="13" spans="1:13" ht="44.25" customHeight="1">
      <c r="A13" s="41" t="s">
        <v>363</v>
      </c>
      <c r="B13" s="5" t="s">
        <v>314</v>
      </c>
      <c r="C13" s="42">
        <v>5866581</v>
      </c>
      <c r="D13" s="7"/>
      <c r="E13" s="7"/>
      <c r="F13" s="83">
        <v>0.4</v>
      </c>
      <c r="G13" s="82">
        <v>2342591.86</v>
      </c>
      <c r="H13" s="87"/>
      <c r="I13" s="31"/>
      <c r="K13" s="62"/>
      <c r="L13" s="43"/>
      <c r="M13" s="64"/>
    </row>
    <row r="14" spans="1:13">
      <c r="A14" s="89" t="s">
        <v>296</v>
      </c>
      <c r="B14" s="6"/>
      <c r="C14" s="90">
        <v>3900000</v>
      </c>
      <c r="D14" s="89"/>
      <c r="E14" s="89"/>
      <c r="F14" s="91"/>
      <c r="G14" s="90"/>
    </row>
    <row r="15" spans="1:13" ht="31.5">
      <c r="A15" s="6" t="s">
        <v>364</v>
      </c>
      <c r="B15" s="6" t="s">
        <v>315</v>
      </c>
      <c r="C15" s="90">
        <v>2715184</v>
      </c>
      <c r="D15" s="89"/>
      <c r="E15" s="89"/>
      <c r="F15" s="91"/>
      <c r="G15" s="90"/>
    </row>
    <row r="16" spans="1:13" ht="31.5">
      <c r="A16" s="6" t="s">
        <v>365</v>
      </c>
      <c r="B16" s="6" t="s">
        <v>316</v>
      </c>
      <c r="C16" s="90">
        <v>4386528</v>
      </c>
      <c r="D16" s="89"/>
      <c r="E16" s="89"/>
      <c r="F16" s="91">
        <v>0.5</v>
      </c>
      <c r="G16" s="90">
        <v>2162662.67</v>
      </c>
    </row>
    <row r="17" spans="1:13" ht="47.25">
      <c r="A17" s="6" t="s">
        <v>366</v>
      </c>
      <c r="B17" s="6" t="s">
        <v>317</v>
      </c>
      <c r="C17" s="90">
        <v>2135007</v>
      </c>
      <c r="D17" s="89"/>
      <c r="E17" s="89"/>
      <c r="F17" s="91"/>
      <c r="G17" s="90"/>
    </row>
    <row r="18" spans="1:13" ht="47.25">
      <c r="A18" s="6" t="s">
        <v>367</v>
      </c>
      <c r="B18" s="6" t="s">
        <v>318</v>
      </c>
      <c r="C18" s="90">
        <v>2102206</v>
      </c>
      <c r="D18" s="89"/>
      <c r="E18" s="89"/>
      <c r="F18" s="91"/>
      <c r="G18" s="90"/>
    </row>
    <row r="19" spans="1:13" ht="31.5">
      <c r="A19" s="6" t="s">
        <v>368</v>
      </c>
      <c r="B19" s="6" t="s">
        <v>315</v>
      </c>
      <c r="C19" s="90">
        <v>2858490</v>
      </c>
      <c r="D19" s="89"/>
      <c r="E19" s="89"/>
      <c r="F19" s="91">
        <v>0.8</v>
      </c>
      <c r="G19" s="90">
        <v>2146790.85</v>
      </c>
    </row>
    <row r="20" spans="1:13" ht="33.75" customHeight="1">
      <c r="A20" s="6" t="s">
        <v>369</v>
      </c>
      <c r="B20" s="6" t="s">
        <v>213</v>
      </c>
      <c r="C20" s="90">
        <v>1609006</v>
      </c>
      <c r="D20" s="89"/>
      <c r="E20" s="89"/>
      <c r="F20" s="91">
        <v>1</v>
      </c>
      <c r="G20" s="90">
        <v>1565814.05</v>
      </c>
    </row>
    <row r="21" spans="1:13" ht="31.5">
      <c r="A21" s="6" t="s">
        <v>370</v>
      </c>
      <c r="B21" s="6" t="s">
        <v>319</v>
      </c>
      <c r="C21" s="90">
        <v>1169970</v>
      </c>
      <c r="D21" s="89"/>
      <c r="E21" s="89"/>
      <c r="F21" s="91"/>
      <c r="G21" s="90"/>
    </row>
    <row r="22" spans="1:13" ht="39" customHeight="1">
      <c r="A22" s="41" t="s">
        <v>371</v>
      </c>
      <c r="B22" s="5" t="s">
        <v>320</v>
      </c>
      <c r="C22" s="42">
        <v>1185322</v>
      </c>
      <c r="D22" s="7"/>
      <c r="E22" s="7"/>
      <c r="F22" s="88"/>
      <c r="G22" s="92"/>
      <c r="H22" s="87"/>
      <c r="I22" s="28"/>
      <c r="J22" s="37"/>
      <c r="K22" s="63"/>
      <c r="L22" s="65"/>
      <c r="M22" s="64"/>
    </row>
    <row r="23" spans="1:13" ht="44.25" customHeight="1">
      <c r="A23" s="41" t="s">
        <v>372</v>
      </c>
      <c r="B23" s="5" t="s">
        <v>321</v>
      </c>
      <c r="C23" s="42">
        <v>2392170.94</v>
      </c>
      <c r="D23" s="7"/>
      <c r="E23" s="7"/>
      <c r="F23" s="43">
        <v>1</v>
      </c>
      <c r="G23" s="42">
        <v>2392170.94</v>
      </c>
      <c r="H23" s="87"/>
      <c r="I23" s="28"/>
      <c r="J23" s="37"/>
      <c r="K23" s="45"/>
      <c r="L23" s="65"/>
      <c r="M23" s="64"/>
    </row>
    <row r="24" spans="1:13" ht="56.25" customHeight="1">
      <c r="A24" s="41" t="s">
        <v>373</v>
      </c>
      <c r="B24" s="6" t="s">
        <v>315</v>
      </c>
      <c r="C24" s="42">
        <v>4089571.2</v>
      </c>
      <c r="D24" s="7"/>
      <c r="E24" s="7"/>
      <c r="F24" s="43">
        <v>1</v>
      </c>
      <c r="G24" s="62">
        <f>2862699.84+1226871.36</f>
        <v>4089571.2</v>
      </c>
      <c r="H24" s="87"/>
      <c r="I24" s="28"/>
      <c r="J24" s="37"/>
      <c r="K24" s="45"/>
      <c r="L24" s="65"/>
      <c r="M24" s="64"/>
    </row>
    <row r="25" spans="1:13" ht="42" customHeight="1">
      <c r="A25" s="41" t="s">
        <v>374</v>
      </c>
      <c r="B25" s="5" t="s">
        <v>322</v>
      </c>
      <c r="C25" s="42">
        <v>1879825.97</v>
      </c>
      <c r="D25" s="7"/>
      <c r="E25" s="7"/>
      <c r="F25" s="43">
        <v>1</v>
      </c>
      <c r="G25" s="42">
        <v>1879825.97</v>
      </c>
      <c r="H25" s="87"/>
      <c r="I25" s="28"/>
      <c r="J25" s="37"/>
      <c r="K25" s="63"/>
      <c r="L25" s="65"/>
      <c r="M25" s="64"/>
    </row>
    <row r="26" spans="1:13" ht="45">
      <c r="A26" s="41" t="s">
        <v>375</v>
      </c>
      <c r="B26" s="5" t="s">
        <v>322</v>
      </c>
      <c r="C26" s="42">
        <v>2344069.25</v>
      </c>
      <c r="D26" s="7"/>
      <c r="E26" s="7"/>
      <c r="F26" s="43">
        <v>0.4</v>
      </c>
      <c r="G26" s="62">
        <v>937627.7</v>
      </c>
      <c r="H26" s="87"/>
      <c r="I26" s="28"/>
      <c r="J26" s="37"/>
      <c r="K26" s="63"/>
      <c r="L26" s="65"/>
      <c r="M26" s="64"/>
    </row>
    <row r="27" spans="1:13" ht="31.5">
      <c r="A27" s="41" t="s">
        <v>376</v>
      </c>
      <c r="B27" s="5" t="s">
        <v>323</v>
      </c>
      <c r="C27" s="42">
        <v>2325964.11</v>
      </c>
      <c r="D27" s="7"/>
      <c r="E27" s="7"/>
      <c r="F27" s="43">
        <v>1</v>
      </c>
      <c r="G27" s="42">
        <v>2325964.11</v>
      </c>
      <c r="H27" s="87"/>
      <c r="I27" s="28"/>
      <c r="J27" s="37"/>
      <c r="K27" s="63"/>
      <c r="L27" s="65"/>
      <c r="M27" s="64"/>
    </row>
    <row r="28" spans="1:13" ht="30">
      <c r="A28" s="41" t="s">
        <v>377</v>
      </c>
      <c r="B28" s="5" t="s">
        <v>172</v>
      </c>
      <c r="C28" s="42">
        <v>1543985.3</v>
      </c>
      <c r="D28" s="7"/>
      <c r="E28" s="7"/>
      <c r="F28" s="43">
        <v>1</v>
      </c>
      <c r="G28" s="42">
        <v>1543985.3</v>
      </c>
      <c r="H28" s="87"/>
      <c r="I28" s="28"/>
      <c r="J28" s="37"/>
      <c r="K28" s="63"/>
      <c r="L28" s="65"/>
      <c r="M28" s="64"/>
    </row>
    <row r="29" spans="1:13" ht="31.5">
      <c r="A29" s="41" t="s">
        <v>378</v>
      </c>
      <c r="B29" s="5" t="s">
        <v>324</v>
      </c>
      <c r="C29" s="42">
        <v>2094367.42</v>
      </c>
      <c r="D29" s="7"/>
      <c r="E29" s="7"/>
      <c r="F29" s="43">
        <v>0.6</v>
      </c>
      <c r="G29" s="62">
        <v>1256620.45</v>
      </c>
      <c r="H29" s="87"/>
      <c r="I29" s="28"/>
      <c r="J29" s="37"/>
      <c r="K29" s="63"/>
      <c r="L29" s="65"/>
      <c r="M29" s="64"/>
    </row>
    <row r="30" spans="1:13" ht="31.5">
      <c r="A30" s="41" t="s">
        <v>379</v>
      </c>
      <c r="B30" s="5" t="s">
        <v>325</v>
      </c>
      <c r="C30" s="42">
        <v>5799966.25</v>
      </c>
      <c r="D30" s="7"/>
      <c r="E30" s="7"/>
      <c r="F30" s="43">
        <v>0.5</v>
      </c>
      <c r="G30" s="42">
        <v>2613442.85</v>
      </c>
      <c r="H30" s="87"/>
      <c r="I30" s="28"/>
      <c r="J30" s="37"/>
      <c r="K30" s="63"/>
      <c r="L30" s="65"/>
      <c r="M30" s="64"/>
    </row>
    <row r="31" spans="1:13" ht="60">
      <c r="A31" s="41" t="s">
        <v>326</v>
      </c>
      <c r="B31" s="5" t="s">
        <v>322</v>
      </c>
      <c r="C31" s="42">
        <v>6102959.46</v>
      </c>
      <c r="D31" s="7"/>
      <c r="E31" s="7"/>
      <c r="F31" s="43">
        <v>0.7</v>
      </c>
      <c r="G31" s="42">
        <f>2441183.78+1830887.84</f>
        <v>4272071.62</v>
      </c>
      <c r="H31" s="87"/>
      <c r="I31" s="28"/>
      <c r="J31" s="37"/>
      <c r="K31" s="63"/>
      <c r="L31" s="65"/>
      <c r="M31" s="64"/>
    </row>
    <row r="32" spans="1:13" ht="60">
      <c r="A32" s="41" t="s">
        <v>380</v>
      </c>
      <c r="B32" s="5" t="s">
        <v>322</v>
      </c>
      <c r="C32" s="42">
        <v>1126630.3600000001</v>
      </c>
      <c r="D32" s="7"/>
      <c r="E32" s="7"/>
      <c r="F32" s="43">
        <v>1</v>
      </c>
      <c r="G32" s="42">
        <v>1126630.3600000001</v>
      </c>
      <c r="H32" s="87"/>
      <c r="I32" s="28"/>
      <c r="J32" s="37"/>
      <c r="K32" s="63"/>
      <c r="L32" s="65"/>
      <c r="M32" s="64"/>
    </row>
    <row r="33" spans="1:13" ht="31.5">
      <c r="A33" s="41" t="s">
        <v>381</v>
      </c>
      <c r="B33" s="5" t="s">
        <v>327</v>
      </c>
      <c r="C33" s="42">
        <v>549779.26</v>
      </c>
      <c r="D33" s="7"/>
      <c r="E33" s="7"/>
      <c r="F33" s="43">
        <v>1</v>
      </c>
      <c r="G33" s="42">
        <v>549779.26</v>
      </c>
      <c r="H33" s="87"/>
      <c r="I33" s="28"/>
      <c r="J33" s="37"/>
      <c r="K33" s="62"/>
      <c r="L33" s="43"/>
      <c r="M33" s="64"/>
    </row>
    <row r="34" spans="1:13" ht="62.25" customHeight="1">
      <c r="A34" s="41" t="s">
        <v>382</v>
      </c>
      <c r="B34" s="5" t="s">
        <v>328</v>
      </c>
      <c r="C34" s="42">
        <v>2274320.35</v>
      </c>
      <c r="D34" s="7"/>
      <c r="E34" s="7"/>
      <c r="F34" s="67">
        <v>1</v>
      </c>
      <c r="G34" s="85">
        <v>2274320.35</v>
      </c>
      <c r="H34" s="87"/>
      <c r="I34" s="28"/>
      <c r="J34" s="37"/>
      <c r="K34" s="62"/>
      <c r="L34" s="43"/>
      <c r="M34" s="64"/>
    </row>
    <row r="35" spans="1:13" ht="68.25" customHeight="1">
      <c r="A35" s="46" t="s">
        <v>383</v>
      </c>
      <c r="B35" s="5" t="s">
        <v>329</v>
      </c>
      <c r="C35" s="51">
        <v>2163838.7599999998</v>
      </c>
      <c r="D35" s="7"/>
      <c r="E35" s="7"/>
      <c r="F35" s="67">
        <v>1</v>
      </c>
      <c r="G35" s="51">
        <v>2163838.7599999998</v>
      </c>
      <c r="H35" s="87"/>
      <c r="I35" s="28"/>
      <c r="J35" s="37"/>
      <c r="K35" s="63"/>
      <c r="L35" s="65"/>
      <c r="M35" s="64"/>
    </row>
    <row r="36" spans="1:13" ht="62.25" customHeight="1">
      <c r="A36" s="46" t="s">
        <v>384</v>
      </c>
      <c r="B36" s="5" t="s">
        <v>46</v>
      </c>
      <c r="C36" s="51">
        <v>1519183.56</v>
      </c>
      <c r="D36" s="7"/>
      <c r="E36" s="7"/>
      <c r="F36" s="67">
        <v>1</v>
      </c>
      <c r="G36" s="51">
        <v>1519183.56</v>
      </c>
      <c r="H36" s="87"/>
      <c r="I36" s="28"/>
      <c r="J36" s="37"/>
      <c r="K36" s="58"/>
      <c r="L36" s="61"/>
      <c r="M36" s="59"/>
    </row>
    <row r="37" spans="1:13" ht="52.5" customHeight="1">
      <c r="A37" s="46" t="s">
        <v>385</v>
      </c>
      <c r="B37" s="5" t="s">
        <v>330</v>
      </c>
      <c r="C37" s="51">
        <v>217492.87</v>
      </c>
      <c r="D37" s="7"/>
      <c r="E37" s="7"/>
      <c r="F37" s="43">
        <v>1</v>
      </c>
      <c r="G37" s="51">
        <v>217492.87</v>
      </c>
      <c r="H37" s="87"/>
      <c r="I37" s="28"/>
      <c r="J37" s="37"/>
      <c r="K37" s="58"/>
      <c r="L37" s="61"/>
      <c r="M37" s="59"/>
    </row>
    <row r="38" spans="1:13" ht="48" customHeight="1">
      <c r="A38" s="46" t="s">
        <v>386</v>
      </c>
      <c r="B38" s="5" t="s">
        <v>331</v>
      </c>
      <c r="C38" s="51">
        <v>737523.02</v>
      </c>
      <c r="D38" s="7"/>
      <c r="E38" s="7"/>
      <c r="F38" s="43">
        <v>1</v>
      </c>
      <c r="G38" s="51">
        <v>737523.02</v>
      </c>
      <c r="H38" s="87"/>
      <c r="I38" s="28"/>
      <c r="J38" s="37"/>
      <c r="K38" s="58"/>
      <c r="L38" s="61"/>
      <c r="M38" s="59"/>
    </row>
    <row r="39" spans="1:13" ht="65.25" customHeight="1">
      <c r="A39" s="46" t="s">
        <v>387</v>
      </c>
      <c r="B39" s="5" t="s">
        <v>332</v>
      </c>
      <c r="C39" s="51">
        <v>306008.2</v>
      </c>
      <c r="D39" s="7"/>
      <c r="E39" s="7"/>
      <c r="F39" s="43">
        <v>1</v>
      </c>
      <c r="G39" s="51">
        <v>306008.2</v>
      </c>
      <c r="H39" s="87"/>
      <c r="I39" s="28"/>
      <c r="J39" s="37"/>
      <c r="K39" s="58"/>
      <c r="L39" s="61"/>
      <c r="M39" s="59"/>
    </row>
    <row r="40" spans="1:13" ht="65.25" customHeight="1">
      <c r="A40" s="41" t="s">
        <v>388</v>
      </c>
      <c r="B40" s="5" t="s">
        <v>333</v>
      </c>
      <c r="C40" s="42">
        <v>113746.07</v>
      </c>
      <c r="D40" s="7"/>
      <c r="E40" s="7"/>
      <c r="F40" s="43">
        <v>1</v>
      </c>
      <c r="G40" s="42">
        <v>113746.07</v>
      </c>
      <c r="H40" s="87"/>
      <c r="I40" s="28"/>
      <c r="J40" s="37"/>
      <c r="K40" s="58"/>
      <c r="L40" s="61"/>
      <c r="M40" s="59"/>
    </row>
    <row r="41" spans="1:13" ht="47.25" customHeight="1">
      <c r="A41" s="41" t="s">
        <v>389</v>
      </c>
      <c r="B41" s="5" t="s">
        <v>340</v>
      </c>
      <c r="C41" s="42">
        <v>674179.31</v>
      </c>
      <c r="D41" s="7"/>
      <c r="E41" s="7"/>
      <c r="F41" s="43">
        <v>1</v>
      </c>
      <c r="G41" s="42">
        <v>674179.31</v>
      </c>
      <c r="H41" s="87"/>
      <c r="I41" s="28"/>
      <c r="J41" s="37"/>
      <c r="K41" s="58"/>
    </row>
    <row r="42" spans="1:13" ht="36.75" customHeight="1">
      <c r="A42" s="41" t="s">
        <v>390</v>
      </c>
      <c r="B42" s="5" t="s">
        <v>345</v>
      </c>
      <c r="C42" s="42">
        <v>888962</v>
      </c>
      <c r="D42" s="7"/>
      <c r="E42" s="7"/>
      <c r="F42" s="67">
        <v>1</v>
      </c>
      <c r="G42" s="42">
        <v>888962</v>
      </c>
      <c r="H42" s="87"/>
      <c r="I42" s="28"/>
      <c r="J42" s="37"/>
    </row>
    <row r="43" spans="1:13" ht="47.25" customHeight="1">
      <c r="A43" s="41" t="s">
        <v>391</v>
      </c>
      <c r="B43" s="5" t="s">
        <v>344</v>
      </c>
      <c r="C43" s="42">
        <v>2355581.2000000002</v>
      </c>
      <c r="D43" s="7"/>
      <c r="E43" s="7"/>
      <c r="F43" s="67">
        <v>1</v>
      </c>
      <c r="G43" s="42">
        <v>2355581.2000000002</v>
      </c>
      <c r="H43" s="87"/>
      <c r="I43" s="28"/>
      <c r="J43" s="37"/>
    </row>
    <row r="44" spans="1:13" ht="52.5" customHeight="1">
      <c r="A44" s="46" t="s">
        <v>353</v>
      </c>
      <c r="B44" s="5" t="s">
        <v>354</v>
      </c>
      <c r="C44" s="51">
        <v>1723800</v>
      </c>
      <c r="D44" s="7"/>
      <c r="E44" s="7"/>
      <c r="F44" s="43"/>
      <c r="G44" s="51"/>
      <c r="H44" s="87"/>
      <c r="I44" s="28"/>
      <c r="J44" s="37"/>
      <c r="K44" s="58"/>
      <c r="L44" s="67"/>
      <c r="M44" s="64"/>
    </row>
    <row r="45" spans="1:13" ht="63" customHeight="1">
      <c r="A45" s="46" t="s">
        <v>392</v>
      </c>
      <c r="B45" s="5" t="s">
        <v>355</v>
      </c>
      <c r="C45" s="51">
        <v>2001600</v>
      </c>
      <c r="D45" s="7"/>
      <c r="E45" s="7"/>
      <c r="F45" s="43">
        <v>0.6</v>
      </c>
      <c r="G45" s="51">
        <v>1178596.79</v>
      </c>
      <c r="H45" s="87"/>
      <c r="I45" s="28"/>
      <c r="J45" s="37"/>
      <c r="K45" s="58"/>
      <c r="L45" s="67"/>
      <c r="M45" s="64"/>
    </row>
    <row r="46" spans="1:13" ht="54" customHeight="1">
      <c r="A46" s="41" t="s">
        <v>298</v>
      </c>
      <c r="B46" s="5"/>
      <c r="C46" s="42">
        <v>39000000</v>
      </c>
      <c r="D46" s="7"/>
      <c r="E46" s="7"/>
      <c r="F46" s="33"/>
      <c r="G46" s="32"/>
      <c r="H46" s="87"/>
      <c r="I46" s="28"/>
      <c r="J46" s="37"/>
      <c r="K46" s="58"/>
      <c r="L46" s="68"/>
      <c r="M46" s="64"/>
    </row>
    <row r="47" spans="1:13" ht="51" customHeight="1">
      <c r="A47" s="41" t="s">
        <v>299</v>
      </c>
      <c r="B47" s="5"/>
      <c r="C47" s="42">
        <v>8000000</v>
      </c>
      <c r="D47" s="7"/>
      <c r="E47" s="7"/>
      <c r="F47" s="33"/>
      <c r="G47" s="32"/>
      <c r="H47" s="87"/>
      <c r="I47" s="28"/>
      <c r="J47" s="37"/>
      <c r="K47" s="58"/>
      <c r="L47" s="43"/>
      <c r="M47" s="64"/>
    </row>
    <row r="48" spans="1:13" ht="32.25" customHeight="1">
      <c r="A48" s="41" t="s">
        <v>300</v>
      </c>
      <c r="B48" s="5"/>
      <c r="C48" s="42">
        <v>10000000</v>
      </c>
      <c r="D48" s="7"/>
      <c r="E48" s="7"/>
      <c r="F48" s="33"/>
      <c r="G48" s="32"/>
      <c r="H48" s="87"/>
      <c r="I48" s="28"/>
      <c r="J48" s="37"/>
      <c r="K48" s="58"/>
      <c r="L48" s="43"/>
      <c r="M48" s="64"/>
    </row>
    <row r="49" spans="1:13" ht="32.25" customHeight="1">
      <c r="A49" s="41" t="s">
        <v>301</v>
      </c>
      <c r="B49" s="5"/>
      <c r="C49" s="42">
        <v>4000000</v>
      </c>
      <c r="D49" s="7"/>
      <c r="E49" s="7"/>
      <c r="F49" s="33"/>
      <c r="G49" s="32"/>
      <c r="H49" s="87"/>
      <c r="I49" s="28"/>
      <c r="J49" s="37"/>
      <c r="K49" s="58"/>
      <c r="L49" s="43"/>
      <c r="M49" s="64"/>
    </row>
    <row r="50" spans="1:13" ht="32.25" customHeight="1">
      <c r="A50" s="41" t="s">
        <v>302</v>
      </c>
      <c r="B50" s="5"/>
      <c r="C50" s="42">
        <v>6900000</v>
      </c>
      <c r="D50" s="7"/>
      <c r="E50" s="7"/>
      <c r="F50" s="33"/>
      <c r="G50" s="32"/>
      <c r="H50" s="87"/>
      <c r="I50" s="28"/>
      <c r="J50" s="37"/>
      <c r="K50" s="58"/>
      <c r="L50" s="43"/>
      <c r="M50" s="64"/>
    </row>
    <row r="51" spans="1:13" ht="32.25" customHeight="1">
      <c r="A51" s="41" t="s">
        <v>303</v>
      </c>
      <c r="B51" s="5"/>
      <c r="C51" s="42">
        <v>4000000</v>
      </c>
      <c r="D51" s="7"/>
      <c r="E51" s="7"/>
      <c r="F51" s="33"/>
      <c r="G51" s="32"/>
      <c r="H51" s="87"/>
      <c r="I51" s="28"/>
      <c r="J51" s="37"/>
      <c r="K51" s="58"/>
      <c r="L51" s="43"/>
      <c r="M51" s="64"/>
    </row>
    <row r="52" spans="1:13" ht="32.25" customHeight="1">
      <c r="A52" s="41" t="s">
        <v>304</v>
      </c>
      <c r="B52" s="5"/>
      <c r="C52" s="42">
        <v>10000000</v>
      </c>
      <c r="D52" s="7"/>
      <c r="E52" s="7"/>
      <c r="F52" s="33"/>
      <c r="G52" s="32"/>
      <c r="H52" s="87"/>
      <c r="I52" s="28"/>
      <c r="J52" s="37"/>
      <c r="K52" s="58"/>
      <c r="L52" s="43"/>
      <c r="M52" s="64"/>
    </row>
    <row r="53" spans="1:13" ht="32.25" customHeight="1">
      <c r="A53" s="41" t="s">
        <v>305</v>
      </c>
      <c r="B53" s="5"/>
      <c r="C53" s="42">
        <v>8000000</v>
      </c>
      <c r="D53" s="7"/>
      <c r="E53" s="7"/>
      <c r="F53" s="33"/>
      <c r="G53" s="32"/>
      <c r="H53" s="87"/>
      <c r="I53" s="28"/>
      <c r="J53" s="37"/>
      <c r="K53" s="58"/>
      <c r="L53" s="43"/>
      <c r="M53" s="64"/>
    </row>
    <row r="54" spans="1:13" ht="32.25" customHeight="1">
      <c r="A54" s="41" t="s">
        <v>306</v>
      </c>
      <c r="B54" s="5"/>
      <c r="C54" s="42">
        <v>4000000</v>
      </c>
      <c r="D54" s="7"/>
      <c r="E54" s="7"/>
      <c r="F54" s="33"/>
      <c r="G54" s="32"/>
      <c r="H54" s="87"/>
      <c r="I54" s="28"/>
      <c r="J54" s="37"/>
      <c r="K54" s="58"/>
      <c r="L54" s="43"/>
      <c r="M54" s="64"/>
    </row>
    <row r="55" spans="1:13" ht="54.75" customHeight="1">
      <c r="A55" s="41" t="s">
        <v>307</v>
      </c>
      <c r="B55" s="5"/>
      <c r="C55" s="42">
        <v>1350000</v>
      </c>
      <c r="D55" s="7"/>
      <c r="E55" s="7"/>
      <c r="F55" s="33"/>
      <c r="G55" s="32"/>
      <c r="H55" s="87"/>
      <c r="I55" s="28"/>
      <c r="J55" s="37"/>
      <c r="K55" s="58"/>
      <c r="L55" s="43"/>
      <c r="M55" s="64"/>
    </row>
    <row r="56" spans="1:13" ht="54" customHeight="1">
      <c r="A56" s="41" t="s">
        <v>308</v>
      </c>
      <c r="B56" s="5"/>
      <c r="C56" s="42">
        <v>70000000</v>
      </c>
      <c r="D56" s="7"/>
      <c r="E56" s="7"/>
      <c r="F56" s="33"/>
      <c r="G56" s="32"/>
      <c r="H56" s="87"/>
      <c r="I56" s="28"/>
      <c r="J56" s="37"/>
      <c r="K56" s="58"/>
      <c r="L56" s="43"/>
      <c r="M56" s="64"/>
    </row>
    <row r="57" spans="1:13" ht="67.5" customHeight="1">
      <c r="A57" s="41" t="s">
        <v>309</v>
      </c>
      <c r="B57" s="5"/>
      <c r="C57" s="42">
        <v>5700000</v>
      </c>
      <c r="D57" s="7"/>
      <c r="E57" s="7"/>
      <c r="F57" s="33"/>
      <c r="G57" s="32"/>
      <c r="H57" s="87"/>
      <c r="I57" s="28"/>
      <c r="J57" s="37"/>
      <c r="K57" s="58"/>
      <c r="L57" s="43"/>
      <c r="M57" s="64"/>
    </row>
    <row r="58" spans="1:13" ht="45.75" customHeight="1">
      <c r="A58" s="41" t="s">
        <v>310</v>
      </c>
      <c r="B58" s="5"/>
      <c r="C58" s="42">
        <v>9000000</v>
      </c>
      <c r="D58" s="7"/>
      <c r="E58" s="7"/>
      <c r="F58" s="33"/>
      <c r="G58" s="32"/>
      <c r="H58" s="87"/>
      <c r="I58" s="28"/>
      <c r="J58" s="37"/>
      <c r="K58" s="58"/>
      <c r="L58" s="43"/>
      <c r="M58" s="64"/>
    </row>
    <row r="59" spans="1:13" ht="24" customHeight="1">
      <c r="A59" s="41" t="s">
        <v>311</v>
      </c>
      <c r="B59" s="5"/>
      <c r="C59" s="42">
        <v>3200000</v>
      </c>
      <c r="D59" s="7"/>
      <c r="E59" s="7"/>
      <c r="F59" s="33"/>
      <c r="G59" s="32"/>
      <c r="H59" s="87"/>
      <c r="I59" s="28"/>
      <c r="J59" s="37"/>
      <c r="K59" s="58"/>
      <c r="L59" s="43"/>
      <c r="M59" s="64"/>
    </row>
    <row r="60" spans="1:13" ht="30.75" customHeight="1">
      <c r="A60" s="41" t="s">
        <v>312</v>
      </c>
      <c r="B60" s="5"/>
      <c r="C60" s="42">
        <v>2000000</v>
      </c>
      <c r="D60" s="7"/>
      <c r="E60" s="7"/>
      <c r="F60" s="33"/>
      <c r="G60" s="32"/>
      <c r="H60" s="87"/>
      <c r="I60" s="28"/>
      <c r="J60" s="37"/>
      <c r="K60" s="58"/>
      <c r="L60" s="43"/>
      <c r="M60" s="64"/>
    </row>
    <row r="61" spans="1:13" ht="48" customHeight="1">
      <c r="A61" s="41" t="s">
        <v>357</v>
      </c>
      <c r="B61" s="5" t="s">
        <v>358</v>
      </c>
      <c r="C61" s="42">
        <v>1296540</v>
      </c>
      <c r="D61" s="7"/>
      <c r="E61" s="7"/>
      <c r="F61" s="33">
        <v>1</v>
      </c>
      <c r="G61" s="42">
        <v>1296540</v>
      </c>
      <c r="H61" s="87"/>
      <c r="I61" s="28"/>
      <c r="J61" s="37"/>
      <c r="K61" s="58"/>
      <c r="L61" s="43"/>
      <c r="M61" s="64"/>
    </row>
    <row r="62" spans="1:13" ht="35.25" customHeight="1">
      <c r="A62" s="41" t="s">
        <v>359</v>
      </c>
      <c r="B62" s="5" t="s">
        <v>358</v>
      </c>
      <c r="C62" s="42">
        <v>8188336.3899999997</v>
      </c>
      <c r="D62" s="7"/>
      <c r="E62" s="7"/>
      <c r="F62" s="43">
        <v>0.9</v>
      </c>
      <c r="G62" s="62">
        <f>4913001.82+2456500.93</f>
        <v>7369502.75</v>
      </c>
      <c r="H62" s="87"/>
      <c r="I62" s="28"/>
      <c r="J62" s="37"/>
      <c r="K62" s="58"/>
      <c r="L62" s="43"/>
      <c r="M62" s="64"/>
    </row>
    <row r="63" spans="1:13" ht="46.5" customHeight="1">
      <c r="A63" s="41" t="s">
        <v>360</v>
      </c>
      <c r="B63" s="5" t="s">
        <v>358</v>
      </c>
      <c r="C63" s="42">
        <v>6294300.8899999997</v>
      </c>
      <c r="D63" s="7"/>
      <c r="E63" s="7"/>
      <c r="F63" s="33"/>
      <c r="G63" s="42">
        <v>6294300.8899999997</v>
      </c>
      <c r="H63" s="87"/>
      <c r="I63" s="28"/>
      <c r="J63" s="37"/>
      <c r="K63" s="58"/>
      <c r="L63" s="43"/>
      <c r="M63" s="64"/>
    </row>
    <row r="64" spans="1:13">
      <c r="A64" s="20" t="s">
        <v>14</v>
      </c>
      <c r="B64" s="13"/>
      <c r="C64" s="84"/>
      <c r="D64" s="14"/>
      <c r="E64" s="14"/>
      <c r="F64" s="34"/>
      <c r="G64" s="36"/>
      <c r="H64" s="14"/>
      <c r="I64" s="28"/>
      <c r="J64" s="37"/>
    </row>
    <row r="65" spans="1:13" ht="31.5">
      <c r="A65" s="41" t="s">
        <v>393</v>
      </c>
      <c r="B65" s="5" t="s">
        <v>322</v>
      </c>
      <c r="C65" s="42">
        <v>734928</v>
      </c>
      <c r="D65" s="7"/>
      <c r="E65" s="7"/>
      <c r="F65" s="43">
        <v>1</v>
      </c>
      <c r="G65" s="42">
        <v>734928</v>
      </c>
      <c r="H65" s="87"/>
      <c r="I65" s="28"/>
      <c r="J65" s="37"/>
      <c r="K65" s="63"/>
      <c r="L65" s="65"/>
      <c r="M65" s="64"/>
    </row>
    <row r="66" spans="1:13" ht="48" customHeight="1">
      <c r="A66" s="41" t="s">
        <v>394</v>
      </c>
      <c r="B66" s="5" t="s">
        <v>334</v>
      </c>
      <c r="C66" s="42">
        <v>2166649.13</v>
      </c>
      <c r="D66" s="7"/>
      <c r="E66" s="7"/>
      <c r="F66" s="43">
        <v>1</v>
      </c>
      <c r="G66" s="42">
        <v>2166649.13</v>
      </c>
      <c r="H66" s="87"/>
      <c r="I66" s="28"/>
      <c r="J66" s="37"/>
      <c r="K66" s="58"/>
      <c r="L66" s="61"/>
      <c r="M66" s="59"/>
    </row>
    <row r="67" spans="1:13" ht="48" customHeight="1">
      <c r="A67" s="41" t="s">
        <v>395</v>
      </c>
      <c r="B67" s="5" t="s">
        <v>335</v>
      </c>
      <c r="C67" s="42">
        <v>1496568.25</v>
      </c>
      <c r="D67" s="7"/>
      <c r="E67" s="7"/>
      <c r="F67" s="43">
        <v>1</v>
      </c>
      <c r="G67" s="42">
        <v>1496568.25</v>
      </c>
      <c r="H67" s="87"/>
      <c r="I67" s="28"/>
      <c r="J67" s="37"/>
      <c r="K67" s="58"/>
      <c r="L67" s="61"/>
      <c r="M67" s="59"/>
    </row>
    <row r="68" spans="1:13" ht="70.5" customHeight="1">
      <c r="A68" s="41" t="s">
        <v>396</v>
      </c>
      <c r="B68" s="5" t="s">
        <v>336</v>
      </c>
      <c r="C68" s="42">
        <v>2539924.54</v>
      </c>
      <c r="D68" s="7"/>
      <c r="E68" s="7"/>
      <c r="F68" s="43">
        <v>1</v>
      </c>
      <c r="G68" s="42">
        <v>2539924.54</v>
      </c>
      <c r="H68" s="87"/>
      <c r="I68" s="28"/>
      <c r="J68" s="37"/>
      <c r="K68" s="58"/>
      <c r="L68" s="61"/>
      <c r="M68" s="59"/>
    </row>
    <row r="69" spans="1:13" ht="48" customHeight="1">
      <c r="A69" s="41" t="s">
        <v>397</v>
      </c>
      <c r="B69" s="5" t="s">
        <v>279</v>
      </c>
      <c r="C69" s="42">
        <v>2217194.75</v>
      </c>
      <c r="D69" s="7"/>
      <c r="E69" s="7"/>
      <c r="F69" s="43">
        <v>1</v>
      </c>
      <c r="G69" s="42">
        <v>2217194.75</v>
      </c>
      <c r="H69" s="87"/>
      <c r="I69" s="28"/>
      <c r="J69" s="37"/>
      <c r="K69" s="58"/>
      <c r="L69" s="61"/>
      <c r="M69" s="59"/>
    </row>
    <row r="70" spans="1:13" ht="36.75" customHeight="1">
      <c r="A70" s="41" t="s">
        <v>398</v>
      </c>
      <c r="B70" s="5" t="s">
        <v>337</v>
      </c>
      <c r="C70" s="42">
        <v>1917898.95</v>
      </c>
      <c r="D70" s="7"/>
      <c r="E70" s="7"/>
      <c r="F70" s="43">
        <v>1</v>
      </c>
      <c r="G70" s="42">
        <v>1917898.95</v>
      </c>
      <c r="H70" s="87"/>
      <c r="I70" s="28"/>
      <c r="J70" s="37"/>
      <c r="K70" s="58"/>
      <c r="L70" s="61"/>
      <c r="M70" s="59"/>
    </row>
    <row r="71" spans="1:13" ht="36.75" customHeight="1">
      <c r="A71" s="41" t="s">
        <v>399</v>
      </c>
      <c r="B71" s="5" t="s">
        <v>338</v>
      </c>
      <c r="C71" s="42">
        <v>3931340</v>
      </c>
      <c r="D71" s="7"/>
      <c r="E71" s="7"/>
      <c r="F71" s="43">
        <v>1</v>
      </c>
      <c r="G71" s="42">
        <v>3931340</v>
      </c>
      <c r="H71" s="87"/>
      <c r="I71" s="28"/>
      <c r="J71" s="37"/>
      <c r="K71" s="58"/>
      <c r="L71" s="61"/>
      <c r="M71" s="59"/>
    </row>
    <row r="72" spans="1:13" ht="47.25" customHeight="1">
      <c r="A72" s="41" t="s">
        <v>400</v>
      </c>
      <c r="B72" s="5" t="s">
        <v>337</v>
      </c>
      <c r="C72" s="42">
        <v>2145847.44</v>
      </c>
      <c r="D72" s="7"/>
      <c r="E72" s="7"/>
      <c r="F72" s="43">
        <v>1</v>
      </c>
      <c r="G72" s="42">
        <v>2145847.44</v>
      </c>
      <c r="H72" s="87"/>
      <c r="I72" s="28"/>
      <c r="J72" s="37"/>
      <c r="K72" s="58"/>
      <c r="L72" s="61"/>
      <c r="M72" s="59"/>
    </row>
    <row r="73" spans="1:13" ht="39.75" customHeight="1">
      <c r="A73" s="41" t="s">
        <v>401</v>
      </c>
      <c r="B73" s="5" t="s">
        <v>320</v>
      </c>
      <c r="C73" s="42">
        <v>1922337.75</v>
      </c>
      <c r="D73" s="7"/>
      <c r="E73" s="7"/>
      <c r="F73" s="43">
        <v>1</v>
      </c>
      <c r="G73" s="42">
        <v>1922337.75</v>
      </c>
      <c r="H73" s="87"/>
      <c r="I73" s="28"/>
      <c r="J73" s="37"/>
      <c r="K73" s="58"/>
      <c r="L73" s="61"/>
      <c r="M73" s="59"/>
    </row>
    <row r="74" spans="1:13" ht="39" customHeight="1">
      <c r="A74" s="41" t="s">
        <v>402</v>
      </c>
      <c r="B74" s="5" t="s">
        <v>339</v>
      </c>
      <c r="C74" s="42">
        <v>10009970</v>
      </c>
      <c r="D74" s="7"/>
      <c r="E74" s="7"/>
      <c r="F74" s="43">
        <v>1</v>
      </c>
      <c r="G74" s="42">
        <v>10009970</v>
      </c>
      <c r="H74" s="87"/>
      <c r="I74" s="28"/>
      <c r="J74" s="37"/>
      <c r="K74" s="58"/>
    </row>
    <row r="75" spans="1:13" ht="51.75" customHeight="1">
      <c r="A75" s="41" t="s">
        <v>403</v>
      </c>
      <c r="B75" s="5" t="s">
        <v>341</v>
      </c>
      <c r="C75" s="42">
        <v>1924508.74</v>
      </c>
      <c r="D75" s="7"/>
      <c r="E75" s="7"/>
      <c r="F75" s="43">
        <v>0.9</v>
      </c>
      <c r="G75" s="42">
        <f>1077724.89+493988.08</f>
        <v>1571712.97</v>
      </c>
      <c r="H75" s="87"/>
      <c r="I75" s="28"/>
      <c r="J75" s="37"/>
      <c r="K75" s="58"/>
    </row>
    <row r="76" spans="1:13" ht="55.5" customHeight="1">
      <c r="A76" s="41" t="s">
        <v>404</v>
      </c>
      <c r="B76" s="5" t="s">
        <v>105</v>
      </c>
      <c r="C76" s="42">
        <v>2210648</v>
      </c>
      <c r="D76" s="7"/>
      <c r="E76" s="7"/>
      <c r="F76" s="43">
        <v>1</v>
      </c>
      <c r="G76" s="42">
        <v>2210648</v>
      </c>
      <c r="H76" s="87"/>
      <c r="I76" s="28"/>
      <c r="J76" s="37"/>
      <c r="K76" s="58"/>
    </row>
    <row r="77" spans="1:13" ht="48.75" customHeight="1">
      <c r="A77" s="41" t="s">
        <v>405</v>
      </c>
      <c r="B77" s="5" t="s">
        <v>342</v>
      </c>
      <c r="C77" s="42">
        <v>9995237.3200000003</v>
      </c>
      <c r="D77" s="7"/>
      <c r="E77" s="7"/>
      <c r="F77" s="43">
        <v>1</v>
      </c>
      <c r="G77" s="42">
        <v>9995237.3200000003</v>
      </c>
      <c r="H77" s="87"/>
      <c r="I77" s="28"/>
      <c r="J77" s="37"/>
      <c r="K77" s="58"/>
    </row>
    <row r="78" spans="1:13" ht="51.75" customHeight="1">
      <c r="A78" s="41" t="s">
        <v>234</v>
      </c>
      <c r="B78" s="5" t="s">
        <v>343</v>
      </c>
      <c r="C78" s="42">
        <v>5795773.79</v>
      </c>
      <c r="D78" s="7"/>
      <c r="E78" s="7"/>
      <c r="F78" s="43">
        <v>1</v>
      </c>
      <c r="G78" s="42">
        <v>5795773.79</v>
      </c>
      <c r="H78" s="87"/>
      <c r="I78" s="28"/>
      <c r="J78" s="37"/>
    </row>
    <row r="79" spans="1:13" ht="45" customHeight="1">
      <c r="A79" s="41" t="s">
        <v>406</v>
      </c>
      <c r="B79" s="5" t="s">
        <v>325</v>
      </c>
      <c r="C79" s="42">
        <v>671173</v>
      </c>
      <c r="D79" s="7"/>
      <c r="E79" s="7"/>
      <c r="F79" s="43">
        <v>1</v>
      </c>
      <c r="G79" s="42">
        <v>671173</v>
      </c>
      <c r="H79" s="87"/>
      <c r="I79" s="28"/>
      <c r="J79" s="37"/>
    </row>
    <row r="80" spans="1:13" ht="43.5" customHeight="1">
      <c r="A80" s="41" t="s">
        <v>407</v>
      </c>
      <c r="B80" s="5" t="s">
        <v>322</v>
      </c>
      <c r="C80" s="42">
        <v>810689</v>
      </c>
      <c r="D80" s="7"/>
      <c r="E80" s="7"/>
      <c r="F80" s="43">
        <v>1</v>
      </c>
      <c r="G80" s="42">
        <v>810689</v>
      </c>
      <c r="H80" s="87"/>
      <c r="I80" s="28"/>
      <c r="J80" s="37"/>
    </row>
    <row r="81" spans="1:13" ht="39" customHeight="1">
      <c r="A81" s="41" t="s">
        <v>408</v>
      </c>
      <c r="B81" s="5" t="s">
        <v>344</v>
      </c>
      <c r="C81" s="42">
        <v>956856</v>
      </c>
      <c r="D81" s="7"/>
      <c r="E81" s="7"/>
      <c r="F81" s="43">
        <v>1</v>
      </c>
      <c r="G81" s="42">
        <v>956856</v>
      </c>
      <c r="H81" s="87"/>
      <c r="I81" s="28"/>
      <c r="J81" s="37"/>
    </row>
    <row r="82" spans="1:13" ht="66.75" customHeight="1">
      <c r="A82" s="46" t="s">
        <v>409</v>
      </c>
      <c r="B82" s="5" t="s">
        <v>346</v>
      </c>
      <c r="C82" s="72">
        <v>2067818.84</v>
      </c>
      <c r="D82" s="7"/>
      <c r="E82" s="7"/>
      <c r="F82" s="43">
        <v>1</v>
      </c>
      <c r="G82" s="72">
        <v>2067818.84</v>
      </c>
      <c r="H82" s="87"/>
      <c r="I82" s="28"/>
      <c r="J82" s="37"/>
    </row>
    <row r="83" spans="1:13" ht="43.5" customHeight="1">
      <c r="A83" s="46" t="s">
        <v>410</v>
      </c>
      <c r="B83" s="5" t="s">
        <v>347</v>
      </c>
      <c r="C83" s="72">
        <v>608271.15</v>
      </c>
      <c r="D83" s="7"/>
      <c r="E83" s="7"/>
      <c r="F83" s="43">
        <v>1</v>
      </c>
      <c r="G83" s="72">
        <v>608271.15</v>
      </c>
      <c r="H83" s="87"/>
      <c r="I83" s="28"/>
      <c r="J83" s="37"/>
      <c r="K83" s="58"/>
      <c r="L83" s="43"/>
      <c r="M83" s="64"/>
    </row>
    <row r="84" spans="1:13" ht="37.5" customHeight="1">
      <c r="A84" s="46" t="s">
        <v>411</v>
      </c>
      <c r="B84" s="5" t="s">
        <v>347</v>
      </c>
      <c r="C84" s="72">
        <v>475666.07</v>
      </c>
      <c r="D84" s="7"/>
      <c r="E84" s="7"/>
      <c r="F84" s="43">
        <v>1</v>
      </c>
      <c r="G84" s="72">
        <v>475666.07</v>
      </c>
      <c r="H84" s="87"/>
      <c r="I84" s="28"/>
      <c r="J84" s="37"/>
      <c r="K84" s="58"/>
      <c r="L84" s="43"/>
      <c r="M84" s="64"/>
    </row>
    <row r="85" spans="1:13" ht="54" customHeight="1">
      <c r="A85" s="46" t="s">
        <v>412</v>
      </c>
      <c r="B85" s="5" t="s">
        <v>345</v>
      </c>
      <c r="C85" s="72">
        <v>576700</v>
      </c>
      <c r="D85" s="7"/>
      <c r="E85" s="7"/>
      <c r="F85" s="43">
        <v>1</v>
      </c>
      <c r="G85" s="72">
        <v>576409</v>
      </c>
      <c r="H85" s="87"/>
      <c r="I85" s="28"/>
      <c r="J85" s="37"/>
      <c r="K85" s="58"/>
      <c r="L85" s="43"/>
      <c r="M85" s="64"/>
    </row>
    <row r="86" spans="1:13" ht="38.25" customHeight="1">
      <c r="A86" s="46" t="s">
        <v>413</v>
      </c>
      <c r="B86" s="5" t="s">
        <v>189</v>
      </c>
      <c r="C86" s="72">
        <v>1999054</v>
      </c>
      <c r="D86" s="7"/>
      <c r="E86" s="7"/>
      <c r="F86" s="43">
        <v>1</v>
      </c>
      <c r="G86" s="72">
        <v>1997883</v>
      </c>
      <c r="H86" s="87"/>
      <c r="I86" s="28"/>
      <c r="J86" s="37"/>
      <c r="K86" s="58"/>
      <c r="L86" s="43"/>
      <c r="M86" s="64"/>
    </row>
    <row r="87" spans="1:13" ht="48.75" customHeight="1">
      <c r="A87" s="46" t="s">
        <v>414</v>
      </c>
      <c r="B87" s="5" t="s">
        <v>348</v>
      </c>
      <c r="C87" s="72">
        <v>1878336</v>
      </c>
      <c r="D87" s="7"/>
      <c r="E87" s="7"/>
      <c r="F87" s="43"/>
      <c r="G87" s="74"/>
      <c r="H87" s="87"/>
      <c r="I87" s="28"/>
      <c r="J87" s="37"/>
      <c r="K87" s="58"/>
      <c r="L87" s="43"/>
      <c r="M87" s="64"/>
    </row>
    <row r="88" spans="1:13" ht="72.75" customHeight="1">
      <c r="A88" s="46" t="s">
        <v>415</v>
      </c>
      <c r="B88" s="5" t="s">
        <v>349</v>
      </c>
      <c r="C88" s="72">
        <v>2541700</v>
      </c>
      <c r="D88" s="7"/>
      <c r="E88" s="7"/>
      <c r="F88" s="43"/>
      <c r="G88" s="74"/>
      <c r="H88" s="87"/>
      <c r="I88" s="28"/>
      <c r="J88" s="37"/>
      <c r="K88" s="58"/>
      <c r="L88" s="43"/>
      <c r="M88" s="64"/>
    </row>
    <row r="89" spans="1:13" ht="74.25" customHeight="1">
      <c r="A89" s="46" t="s">
        <v>416</v>
      </c>
      <c r="B89" s="5" t="s">
        <v>350</v>
      </c>
      <c r="C89" s="72">
        <v>1931720</v>
      </c>
      <c r="D89" s="7"/>
      <c r="E89" s="7"/>
      <c r="F89" s="43"/>
      <c r="G89" s="74"/>
      <c r="H89" s="87"/>
      <c r="I89" s="28"/>
      <c r="J89" s="37"/>
      <c r="K89" s="58"/>
      <c r="L89" s="43"/>
      <c r="M89" s="64"/>
    </row>
    <row r="90" spans="1:13" ht="49.5" customHeight="1">
      <c r="A90" s="46" t="s">
        <v>417</v>
      </c>
      <c r="B90" s="5" t="s">
        <v>351</v>
      </c>
      <c r="C90" s="51">
        <v>2807800</v>
      </c>
      <c r="D90" s="7"/>
      <c r="E90" s="7"/>
      <c r="F90" s="43"/>
      <c r="G90" s="51"/>
      <c r="H90" s="87"/>
      <c r="I90" s="28"/>
      <c r="J90" s="37"/>
      <c r="K90" s="58"/>
      <c r="L90" s="43"/>
      <c r="M90" s="64"/>
    </row>
    <row r="91" spans="1:13" ht="38.25" customHeight="1">
      <c r="A91" s="46" t="s">
        <v>418</v>
      </c>
      <c r="B91" s="5" t="s">
        <v>279</v>
      </c>
      <c r="C91" s="51">
        <v>2247008</v>
      </c>
      <c r="D91" s="7"/>
      <c r="E91" s="7"/>
      <c r="F91" s="43"/>
      <c r="G91" s="51"/>
      <c r="H91" s="87"/>
      <c r="I91" s="28"/>
      <c r="J91" s="37"/>
      <c r="K91" s="58"/>
      <c r="L91" s="43"/>
      <c r="M91" s="64"/>
    </row>
    <row r="92" spans="1:13" ht="58.5" customHeight="1">
      <c r="A92" s="46" t="s">
        <v>419</v>
      </c>
      <c r="B92" s="5" t="s">
        <v>352</v>
      </c>
      <c r="C92" s="51">
        <v>1837200</v>
      </c>
      <c r="D92" s="7"/>
      <c r="E92" s="7"/>
      <c r="F92" s="43"/>
      <c r="G92" s="51"/>
      <c r="H92" s="87"/>
      <c r="I92" s="28"/>
      <c r="J92" s="37"/>
      <c r="K92" s="58"/>
      <c r="L92" s="43"/>
      <c r="M92" s="64"/>
    </row>
    <row r="93" spans="1:13" ht="52.5" customHeight="1">
      <c r="A93" s="46" t="s">
        <v>420</v>
      </c>
      <c r="B93" s="5" t="s">
        <v>322</v>
      </c>
      <c r="C93" s="51">
        <v>270800</v>
      </c>
      <c r="D93" s="7"/>
      <c r="E93" s="7"/>
      <c r="F93" s="43">
        <v>1</v>
      </c>
      <c r="G93" s="51">
        <v>270624</v>
      </c>
      <c r="H93" s="87"/>
      <c r="I93" s="28"/>
      <c r="J93" s="37"/>
      <c r="K93" s="58"/>
      <c r="L93" s="43"/>
      <c r="M93" s="64"/>
    </row>
    <row r="94" spans="1:13" ht="43.5" customHeight="1">
      <c r="A94" s="46" t="s">
        <v>297</v>
      </c>
      <c r="B94" s="5" t="s">
        <v>339</v>
      </c>
      <c r="C94" s="51">
        <v>3110000</v>
      </c>
      <c r="D94" s="7"/>
      <c r="E94" s="7"/>
      <c r="F94" s="43"/>
      <c r="G94" s="51"/>
      <c r="H94" s="87"/>
      <c r="I94" s="28"/>
      <c r="J94" s="37"/>
      <c r="K94" s="58"/>
      <c r="L94" s="43"/>
      <c r="M94" s="64"/>
    </row>
    <row r="95" spans="1:13" ht="48.75" customHeight="1">
      <c r="A95" s="46" t="s">
        <v>421</v>
      </c>
      <c r="B95" s="5" t="s">
        <v>356</v>
      </c>
      <c r="C95" s="51">
        <v>2130000</v>
      </c>
      <c r="D95" s="7"/>
      <c r="E95" s="7"/>
      <c r="F95" s="43"/>
      <c r="G95" s="51"/>
      <c r="H95" s="87"/>
      <c r="I95" s="28"/>
      <c r="J95" s="37"/>
      <c r="K95" s="58"/>
      <c r="L95" s="68"/>
      <c r="M95" s="64"/>
    </row>
    <row r="96" spans="1:13">
      <c r="A96" s="20" t="s">
        <v>15</v>
      </c>
      <c r="B96" s="5"/>
      <c r="C96" s="7"/>
      <c r="D96" s="7"/>
      <c r="E96" s="7"/>
      <c r="F96" s="8"/>
      <c r="G96" s="7"/>
      <c r="H96" s="7"/>
      <c r="I96" s="9"/>
    </row>
    <row r="97" spans="1:10">
      <c r="A97" s="25"/>
      <c r="B97" s="13"/>
      <c r="C97" s="84"/>
      <c r="D97" s="14"/>
      <c r="E97" s="14"/>
      <c r="F97" s="34"/>
      <c r="G97" s="36"/>
      <c r="H97" s="14"/>
      <c r="I97" s="28"/>
      <c r="J97" s="37"/>
    </row>
    <row r="98" spans="1:10">
      <c r="A98" s="25"/>
      <c r="B98" s="13"/>
      <c r="C98" s="84"/>
      <c r="D98" s="14"/>
      <c r="E98" s="14"/>
      <c r="F98" s="34"/>
      <c r="G98" s="36"/>
      <c r="H98" s="14"/>
      <c r="I98" s="28"/>
      <c r="J98" s="37"/>
    </row>
    <row r="99" spans="1:10">
      <c r="A99" s="5"/>
      <c r="B99" s="12"/>
      <c r="C99" s="7"/>
      <c r="D99" s="7"/>
      <c r="E99" s="7"/>
      <c r="F99" s="8"/>
      <c r="G99" s="7"/>
      <c r="H99" s="7"/>
      <c r="I99" s="9"/>
    </row>
  </sheetData>
  <mergeCells count="10"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7" right="0.7" top="0.25" bottom="0.47" header="0.2" footer="0.26"/>
  <pageSetup paperSize="5" orientation="landscape" horizontalDpi="300" verticalDpi="30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105"/>
  <sheetViews>
    <sheetView topLeftCell="A61" zoomScale="115" zoomScaleNormal="115" zoomScaleSheetLayoutView="100" workbookViewId="0">
      <selection activeCell="A20" sqref="A20"/>
    </sheetView>
  </sheetViews>
  <sheetFormatPr defaultRowHeight="15.75"/>
  <cols>
    <col min="1" max="1" width="47.140625" style="96" customWidth="1"/>
    <col min="2" max="2" width="14.42578125" style="97" customWidth="1"/>
    <col min="3" max="3" width="14.5703125" style="98" bestFit="1" customWidth="1"/>
    <col min="4" max="4" width="14.140625" style="99" customWidth="1"/>
    <col min="5" max="5" width="20" style="99" customWidth="1"/>
    <col min="6" max="6" width="18.7109375" style="96" customWidth="1"/>
    <col min="7" max="7" width="17.5703125" style="96" customWidth="1"/>
    <col min="8" max="8" width="18" style="96" hidden="1" customWidth="1"/>
    <col min="9" max="9" width="12.140625" style="96" hidden="1" customWidth="1"/>
    <col min="10" max="16384" width="9.140625" style="96"/>
  </cols>
  <sheetData>
    <row r="1" spans="1:9">
      <c r="A1" s="96" t="s">
        <v>0</v>
      </c>
    </row>
    <row r="3" spans="1:9" ht="18.75">
      <c r="A3" s="367" t="s">
        <v>1</v>
      </c>
      <c r="B3" s="367"/>
      <c r="C3" s="367"/>
      <c r="D3" s="367"/>
      <c r="E3" s="367"/>
      <c r="F3" s="367"/>
      <c r="G3" s="367"/>
      <c r="H3" s="367"/>
      <c r="I3" s="367"/>
    </row>
    <row r="4" spans="1:9" ht="18.75">
      <c r="A4" s="367" t="s">
        <v>422</v>
      </c>
      <c r="B4" s="367"/>
      <c r="C4" s="367"/>
      <c r="D4" s="367"/>
      <c r="E4" s="367"/>
      <c r="F4" s="367"/>
      <c r="G4" s="367"/>
      <c r="H4" s="367"/>
      <c r="I4" s="367"/>
    </row>
    <row r="6" spans="1:9">
      <c r="A6" s="96" t="s">
        <v>2</v>
      </c>
    </row>
    <row r="7" spans="1:9" ht="16.5" thickBot="1"/>
    <row r="8" spans="1:9">
      <c r="A8" s="368" t="s">
        <v>3</v>
      </c>
      <c r="B8" s="370" t="s">
        <v>4</v>
      </c>
      <c r="C8" s="372" t="s">
        <v>5</v>
      </c>
      <c r="D8" s="374" t="s">
        <v>6</v>
      </c>
      <c r="E8" s="376" t="s">
        <v>7</v>
      </c>
      <c r="F8" s="378" t="s">
        <v>10</v>
      </c>
      <c r="G8" s="379"/>
      <c r="H8" s="380" t="s">
        <v>11</v>
      </c>
      <c r="I8" s="355" t="s">
        <v>12</v>
      </c>
    </row>
    <row r="9" spans="1:9" ht="48" thickBot="1">
      <c r="A9" s="369"/>
      <c r="B9" s="371"/>
      <c r="C9" s="373"/>
      <c r="D9" s="375"/>
      <c r="E9" s="377"/>
      <c r="F9" s="141" t="s">
        <v>8</v>
      </c>
      <c r="G9" s="142" t="s">
        <v>9</v>
      </c>
      <c r="H9" s="381"/>
      <c r="I9" s="356"/>
    </row>
    <row r="10" spans="1:9" ht="16.5" thickBot="1">
      <c r="A10" s="149"/>
      <c r="B10" s="135"/>
      <c r="C10" s="136"/>
      <c r="D10" s="137"/>
      <c r="E10" s="138"/>
      <c r="F10" s="135"/>
      <c r="G10" s="150"/>
      <c r="H10" s="139"/>
      <c r="I10" s="140"/>
    </row>
    <row r="11" spans="1:9" ht="16.5" thickBot="1">
      <c r="A11" s="143" t="s">
        <v>13</v>
      </c>
      <c r="B11" s="144"/>
      <c r="C11" s="145"/>
      <c r="D11" s="146"/>
      <c r="E11" s="146"/>
      <c r="F11" s="147"/>
      <c r="G11" s="148"/>
      <c r="H11" s="100"/>
      <c r="I11" s="101"/>
    </row>
    <row r="12" spans="1:9">
      <c r="A12" s="129"/>
      <c r="B12" s="130"/>
      <c r="C12" s="17"/>
      <c r="D12" s="113"/>
      <c r="E12" s="113"/>
      <c r="F12" s="18"/>
      <c r="G12" s="131"/>
      <c r="H12" s="86"/>
      <c r="I12" s="9"/>
    </row>
    <row r="13" spans="1:9" ht="31.5">
      <c r="A13" s="121" t="s">
        <v>428</v>
      </c>
      <c r="B13" s="2" t="s">
        <v>427</v>
      </c>
      <c r="C13" s="42">
        <v>2392170.94</v>
      </c>
      <c r="D13" s="95">
        <v>42813</v>
      </c>
      <c r="E13" s="95">
        <v>42863</v>
      </c>
      <c r="F13" s="88">
        <v>1</v>
      </c>
      <c r="G13" s="122">
        <f>C13</f>
        <v>2392170.94</v>
      </c>
      <c r="H13" s="86"/>
      <c r="I13" s="28"/>
    </row>
    <row r="14" spans="1:9" ht="26.25" customHeight="1">
      <c r="A14" s="121" t="s">
        <v>429</v>
      </c>
      <c r="B14" s="5" t="s">
        <v>228</v>
      </c>
      <c r="C14" s="42">
        <v>4089571.2</v>
      </c>
      <c r="D14" s="95">
        <v>42813</v>
      </c>
      <c r="E14" s="95">
        <v>42929</v>
      </c>
      <c r="F14" s="83">
        <v>1</v>
      </c>
      <c r="G14" s="122">
        <f>C14</f>
        <v>4089571.2</v>
      </c>
      <c r="H14" s="87"/>
      <c r="I14" s="31"/>
    </row>
    <row r="15" spans="1:9" ht="48.75" customHeight="1">
      <c r="A15" s="123" t="s">
        <v>431</v>
      </c>
      <c r="B15" s="12" t="s">
        <v>430</v>
      </c>
      <c r="C15" s="70">
        <v>2344069.25</v>
      </c>
      <c r="D15" s="102">
        <v>42831</v>
      </c>
      <c r="E15" s="102">
        <v>42965</v>
      </c>
      <c r="F15" s="103">
        <v>1</v>
      </c>
      <c r="G15" s="122">
        <f>C15</f>
        <v>2344069.25</v>
      </c>
    </row>
    <row r="16" spans="1:9" ht="50.25" customHeight="1">
      <c r="A16" s="123" t="s">
        <v>433</v>
      </c>
      <c r="B16" s="12" t="s">
        <v>432</v>
      </c>
      <c r="C16" s="70">
        <v>2325964.11</v>
      </c>
      <c r="D16" s="102">
        <v>42831</v>
      </c>
      <c r="E16" s="102">
        <v>42929</v>
      </c>
      <c r="F16" s="103">
        <v>1</v>
      </c>
      <c r="G16" s="122">
        <f>C16</f>
        <v>2325964.11</v>
      </c>
    </row>
    <row r="17" spans="1:9" ht="31.5">
      <c r="A17" s="123" t="s">
        <v>435</v>
      </c>
      <c r="B17" s="12" t="s">
        <v>434</v>
      </c>
      <c r="C17" s="70">
        <v>1543985.3</v>
      </c>
      <c r="D17" s="102">
        <v>42869</v>
      </c>
      <c r="E17" s="102">
        <v>42961</v>
      </c>
      <c r="F17" s="103">
        <v>1</v>
      </c>
      <c r="G17" s="122">
        <f>C17</f>
        <v>1543985.3</v>
      </c>
    </row>
    <row r="18" spans="1:9">
      <c r="A18" s="123" t="s">
        <v>436</v>
      </c>
      <c r="B18" s="12" t="s">
        <v>88</v>
      </c>
      <c r="C18" s="70">
        <v>2613442.85</v>
      </c>
      <c r="D18" s="102">
        <v>42869</v>
      </c>
      <c r="E18" s="95" t="s">
        <v>520</v>
      </c>
      <c r="F18" s="103">
        <v>0.72</v>
      </c>
      <c r="G18" s="122">
        <v>2899983.13</v>
      </c>
    </row>
    <row r="19" spans="1:9" ht="31.5">
      <c r="A19" s="123" t="s">
        <v>261</v>
      </c>
      <c r="B19" s="12" t="s">
        <v>50</v>
      </c>
      <c r="C19" s="70">
        <v>4430936.07</v>
      </c>
      <c r="D19" s="102">
        <v>42891</v>
      </c>
      <c r="E19" s="102">
        <v>42948</v>
      </c>
      <c r="F19" s="103">
        <v>1</v>
      </c>
      <c r="G19" s="124">
        <v>4430936.07</v>
      </c>
    </row>
    <row r="20" spans="1:9" ht="47.25">
      <c r="A20" s="123" t="s">
        <v>438</v>
      </c>
      <c r="B20" s="12" t="s">
        <v>437</v>
      </c>
      <c r="C20" s="70">
        <v>519968.15</v>
      </c>
      <c r="D20" s="102">
        <v>42907</v>
      </c>
      <c r="E20" s="102">
        <v>42957</v>
      </c>
      <c r="F20" s="103">
        <v>1</v>
      </c>
      <c r="G20" s="122">
        <f t="shared" ref="G20:G30" si="0">C20</f>
        <v>519968.15</v>
      </c>
    </row>
    <row r="21" spans="1:9" ht="31.5">
      <c r="A21" s="123" t="s">
        <v>264</v>
      </c>
      <c r="B21" s="12" t="s">
        <v>44</v>
      </c>
      <c r="C21" s="70">
        <v>2995486.96</v>
      </c>
      <c r="D21" s="102">
        <v>42943</v>
      </c>
      <c r="E21" s="102">
        <v>43008</v>
      </c>
      <c r="F21" s="103">
        <v>1</v>
      </c>
      <c r="G21" s="122">
        <f t="shared" si="0"/>
        <v>2995486.96</v>
      </c>
    </row>
    <row r="22" spans="1:9" ht="30">
      <c r="A22" s="121" t="s">
        <v>268</v>
      </c>
      <c r="B22" s="5" t="s">
        <v>52</v>
      </c>
      <c r="C22" s="42">
        <v>726728.42</v>
      </c>
      <c r="D22" s="95">
        <v>42941</v>
      </c>
      <c r="E22" s="95">
        <v>42985</v>
      </c>
      <c r="F22" s="43">
        <v>1</v>
      </c>
      <c r="G22" s="122">
        <f t="shared" si="0"/>
        <v>726728.42</v>
      </c>
      <c r="H22" s="87"/>
      <c r="I22" s="28"/>
    </row>
    <row r="23" spans="1:9" ht="56.25" customHeight="1">
      <c r="A23" s="121" t="s">
        <v>362</v>
      </c>
      <c r="B23" s="12" t="s">
        <v>313</v>
      </c>
      <c r="C23" s="42">
        <v>2517276.19</v>
      </c>
      <c r="D23" s="95">
        <v>42976</v>
      </c>
      <c r="E23" s="95" t="s">
        <v>520</v>
      </c>
      <c r="F23" s="43">
        <v>0.75</v>
      </c>
      <c r="G23" s="122">
        <v>1887957.14</v>
      </c>
      <c r="H23" s="87"/>
      <c r="I23" s="28"/>
    </row>
    <row r="24" spans="1:9" ht="30">
      <c r="A24" s="121" t="s">
        <v>439</v>
      </c>
      <c r="B24" s="5" t="s">
        <v>50</v>
      </c>
      <c r="C24" s="42">
        <v>5856479.6599999992</v>
      </c>
      <c r="D24" s="95">
        <v>42971</v>
      </c>
      <c r="E24" s="95" t="s">
        <v>520</v>
      </c>
      <c r="F24" s="43">
        <v>0.9</v>
      </c>
      <c r="G24" s="122">
        <v>5270831.6900000004</v>
      </c>
      <c r="H24" s="87"/>
      <c r="I24" s="28"/>
    </row>
    <row r="25" spans="1:9" ht="30">
      <c r="A25" s="121" t="s">
        <v>440</v>
      </c>
      <c r="B25" s="5" t="s">
        <v>316</v>
      </c>
      <c r="C25" s="42">
        <v>4325325.34</v>
      </c>
      <c r="D25" s="95">
        <v>42971</v>
      </c>
      <c r="E25" s="95" t="s">
        <v>520</v>
      </c>
      <c r="F25" s="43">
        <v>0.9</v>
      </c>
      <c r="G25" s="122">
        <v>3460260.27</v>
      </c>
      <c r="H25" s="87"/>
      <c r="I25" s="28"/>
    </row>
    <row r="26" spans="1:9" ht="30">
      <c r="A26" s="121" t="s">
        <v>441</v>
      </c>
      <c r="B26" s="5" t="s">
        <v>228</v>
      </c>
      <c r="C26" s="42">
        <v>2683488.56</v>
      </c>
      <c r="D26" s="95">
        <v>42971</v>
      </c>
      <c r="E26" s="95">
        <v>43017</v>
      </c>
      <c r="F26" s="43">
        <v>1</v>
      </c>
      <c r="G26" s="122">
        <f t="shared" si="0"/>
        <v>2683488.56</v>
      </c>
      <c r="H26" s="87"/>
      <c r="I26" s="28"/>
    </row>
    <row r="27" spans="1:9" ht="47.25">
      <c r="A27" s="121" t="s">
        <v>383</v>
      </c>
      <c r="B27" s="5" t="s">
        <v>213</v>
      </c>
      <c r="C27" s="42">
        <v>1565814.05</v>
      </c>
      <c r="D27" s="95">
        <v>42984</v>
      </c>
      <c r="E27" s="95">
        <v>43031</v>
      </c>
      <c r="F27" s="43">
        <v>1</v>
      </c>
      <c r="G27" s="122">
        <f t="shared" si="0"/>
        <v>1565814.05</v>
      </c>
      <c r="H27" s="87"/>
      <c r="I27" s="28"/>
    </row>
    <row r="28" spans="1:9" ht="30">
      <c r="A28" s="121" t="s">
        <v>370</v>
      </c>
      <c r="B28" s="5" t="s">
        <v>319</v>
      </c>
      <c r="C28" s="42">
        <v>1160303.46</v>
      </c>
      <c r="D28" s="95">
        <v>42961</v>
      </c>
      <c r="E28" s="95">
        <v>43042</v>
      </c>
      <c r="F28" s="43">
        <v>1</v>
      </c>
      <c r="G28" s="122">
        <f t="shared" si="0"/>
        <v>1160303.46</v>
      </c>
      <c r="H28" s="87"/>
      <c r="I28" s="28"/>
    </row>
    <row r="29" spans="1:9" ht="47.25">
      <c r="A29" s="121" t="s">
        <v>443</v>
      </c>
      <c r="B29" s="5" t="s">
        <v>442</v>
      </c>
      <c r="C29" s="42">
        <v>935577.99</v>
      </c>
      <c r="D29" s="95">
        <v>42962</v>
      </c>
      <c r="E29" s="104" t="s">
        <v>517</v>
      </c>
      <c r="F29" s="43">
        <v>1</v>
      </c>
      <c r="G29" s="122">
        <f t="shared" si="0"/>
        <v>935577.99</v>
      </c>
      <c r="H29" s="87"/>
      <c r="I29" s="28"/>
    </row>
    <row r="30" spans="1:9" ht="31.5">
      <c r="A30" s="121" t="s">
        <v>383</v>
      </c>
      <c r="B30" s="5" t="s">
        <v>65</v>
      </c>
      <c r="C30" s="42">
        <v>2163838.7599999998</v>
      </c>
      <c r="D30" s="95">
        <v>42880</v>
      </c>
      <c r="E30" s="95">
        <v>43028</v>
      </c>
      <c r="F30" s="43">
        <v>1</v>
      </c>
      <c r="G30" s="122">
        <f t="shared" si="0"/>
        <v>2163838.7599999998</v>
      </c>
      <c r="H30" s="87"/>
      <c r="I30" s="28"/>
    </row>
    <row r="31" spans="1:9" ht="30" customHeight="1">
      <c r="A31" s="121" t="s">
        <v>445</v>
      </c>
      <c r="B31" s="5" t="s">
        <v>444</v>
      </c>
      <c r="C31" s="42">
        <v>1881919.64</v>
      </c>
      <c r="D31" s="95">
        <v>42970</v>
      </c>
      <c r="E31" s="95">
        <v>43041</v>
      </c>
      <c r="F31" s="43">
        <v>1</v>
      </c>
      <c r="G31" s="125">
        <v>2084491.45</v>
      </c>
      <c r="H31" s="87"/>
      <c r="I31" s="28"/>
    </row>
    <row r="32" spans="1:9" ht="47.25">
      <c r="A32" s="121" t="s">
        <v>446</v>
      </c>
      <c r="B32" s="5" t="s">
        <v>447</v>
      </c>
      <c r="C32" s="42">
        <v>466424.44</v>
      </c>
      <c r="D32" s="95">
        <v>43026</v>
      </c>
      <c r="E32" s="95" t="s">
        <v>520</v>
      </c>
      <c r="F32" s="67">
        <v>0.5</v>
      </c>
      <c r="G32" s="125">
        <v>466427.44</v>
      </c>
      <c r="H32" s="87"/>
      <c r="I32" s="28"/>
    </row>
    <row r="33" spans="1:9" ht="28.5">
      <c r="A33" s="126" t="s">
        <v>448</v>
      </c>
      <c r="B33" s="5" t="s">
        <v>50</v>
      </c>
      <c r="C33" s="51">
        <v>234380.21</v>
      </c>
      <c r="D33" s="95">
        <v>42977</v>
      </c>
      <c r="E33" s="95">
        <v>43010</v>
      </c>
      <c r="F33" s="67">
        <v>1</v>
      </c>
      <c r="G33" s="127">
        <f>C33</f>
        <v>234380.21</v>
      </c>
      <c r="H33" s="87"/>
      <c r="I33" s="28"/>
    </row>
    <row r="34" spans="1:9" ht="31.5">
      <c r="A34" s="126" t="s">
        <v>449</v>
      </c>
      <c r="B34" s="5" t="s">
        <v>450</v>
      </c>
      <c r="C34" s="51">
        <v>188998.98</v>
      </c>
      <c r="D34" s="95">
        <v>42998</v>
      </c>
      <c r="E34" s="95">
        <v>43017</v>
      </c>
      <c r="F34" s="43">
        <v>1</v>
      </c>
      <c r="G34" s="127">
        <f t="shared" ref="G34:G45" si="1">C34</f>
        <v>188998.98</v>
      </c>
      <c r="H34" s="87"/>
      <c r="I34" s="28"/>
    </row>
    <row r="35" spans="1:9" ht="30">
      <c r="A35" s="121" t="s">
        <v>451</v>
      </c>
      <c r="B35" s="5" t="s">
        <v>50</v>
      </c>
      <c r="C35" s="42">
        <v>256142.39</v>
      </c>
      <c r="D35" s="95">
        <v>42998</v>
      </c>
      <c r="E35" s="95">
        <v>43024</v>
      </c>
      <c r="F35" s="43">
        <v>1</v>
      </c>
      <c r="G35" s="127">
        <f t="shared" si="1"/>
        <v>256142.39</v>
      </c>
      <c r="H35" s="87"/>
      <c r="I35" s="28"/>
    </row>
    <row r="36" spans="1:9" ht="47.25" customHeight="1">
      <c r="A36" s="121" t="s">
        <v>423</v>
      </c>
      <c r="B36" s="5"/>
      <c r="C36" s="42">
        <v>532343.28</v>
      </c>
      <c r="D36" s="95">
        <v>42987</v>
      </c>
      <c r="E36" s="95">
        <v>43027</v>
      </c>
      <c r="F36" s="43">
        <v>1</v>
      </c>
      <c r="G36" s="127">
        <f t="shared" si="1"/>
        <v>532343.28</v>
      </c>
      <c r="H36" s="87"/>
      <c r="I36" s="28"/>
    </row>
    <row r="37" spans="1:9" ht="42.75" customHeight="1">
      <c r="A37" s="121" t="s">
        <v>452</v>
      </c>
      <c r="B37" s="5" t="s">
        <v>453</v>
      </c>
      <c r="C37" s="42">
        <v>523285.08</v>
      </c>
      <c r="D37" s="95">
        <v>42998</v>
      </c>
      <c r="E37" s="95">
        <v>43020</v>
      </c>
      <c r="F37" s="43">
        <v>1</v>
      </c>
      <c r="G37" s="127">
        <f t="shared" si="1"/>
        <v>523285.08</v>
      </c>
      <c r="H37" s="87"/>
      <c r="I37" s="28"/>
    </row>
    <row r="38" spans="1:9" ht="35.25" customHeight="1">
      <c r="A38" s="121" t="s">
        <v>454</v>
      </c>
      <c r="B38" s="5" t="s">
        <v>455</v>
      </c>
      <c r="C38" s="42">
        <v>544733.73</v>
      </c>
      <c r="D38" s="95">
        <v>43003</v>
      </c>
      <c r="E38" s="95">
        <v>43031</v>
      </c>
      <c r="F38" s="43">
        <v>1</v>
      </c>
      <c r="G38" s="127">
        <f t="shared" si="1"/>
        <v>544733.73</v>
      </c>
      <c r="H38" s="87"/>
      <c r="I38" s="28"/>
    </row>
    <row r="39" spans="1:9" ht="53.25" customHeight="1">
      <c r="A39" s="126" t="s">
        <v>457</v>
      </c>
      <c r="B39" s="5" t="s">
        <v>456</v>
      </c>
      <c r="C39" s="51">
        <v>646770.48</v>
      </c>
      <c r="D39" s="95">
        <v>42998</v>
      </c>
      <c r="E39" s="95">
        <v>43025</v>
      </c>
      <c r="F39" s="43">
        <v>1</v>
      </c>
      <c r="G39" s="127">
        <f t="shared" si="1"/>
        <v>646770.48</v>
      </c>
      <c r="H39" s="87"/>
      <c r="I39" s="28"/>
    </row>
    <row r="40" spans="1:9" ht="31.5">
      <c r="A40" s="126" t="s">
        <v>459</v>
      </c>
      <c r="B40" s="5" t="s">
        <v>458</v>
      </c>
      <c r="C40" s="51">
        <v>250959.41</v>
      </c>
      <c r="D40" s="95">
        <v>43040</v>
      </c>
      <c r="E40" s="95">
        <v>43045</v>
      </c>
      <c r="F40" s="43">
        <v>1</v>
      </c>
      <c r="G40" s="127">
        <f t="shared" si="1"/>
        <v>250959.41</v>
      </c>
      <c r="H40" s="87"/>
      <c r="I40" s="28"/>
    </row>
    <row r="41" spans="1:9" ht="47.25">
      <c r="A41" s="121" t="s">
        <v>460</v>
      </c>
      <c r="B41" s="5" t="s">
        <v>275</v>
      </c>
      <c r="C41" s="42">
        <v>477287.88</v>
      </c>
      <c r="D41" s="95">
        <v>43059</v>
      </c>
      <c r="E41" s="95" t="s">
        <v>520</v>
      </c>
      <c r="F41" s="88">
        <v>0.36549999999999999</v>
      </c>
      <c r="G41" s="127" t="s">
        <v>518</v>
      </c>
      <c r="H41" s="87"/>
      <c r="I41" s="28"/>
    </row>
    <row r="42" spans="1:9" ht="30">
      <c r="A42" s="121" t="s">
        <v>461</v>
      </c>
      <c r="B42" s="5" t="s">
        <v>50</v>
      </c>
      <c r="C42" s="42">
        <v>168008.74</v>
      </c>
      <c r="D42" s="95">
        <v>43053</v>
      </c>
      <c r="E42" s="95">
        <v>43070</v>
      </c>
      <c r="F42" s="33">
        <v>1</v>
      </c>
      <c r="G42" s="127">
        <f t="shared" si="1"/>
        <v>168008.74</v>
      </c>
      <c r="H42" s="87"/>
      <c r="I42" s="28"/>
    </row>
    <row r="43" spans="1:9" ht="31.5">
      <c r="A43" s="121" t="s">
        <v>463</v>
      </c>
      <c r="B43" s="5" t="s">
        <v>462</v>
      </c>
      <c r="C43" s="42">
        <v>545360.49</v>
      </c>
      <c r="D43" s="95">
        <v>42989</v>
      </c>
      <c r="E43" s="95">
        <v>43068</v>
      </c>
      <c r="F43" s="33">
        <v>1</v>
      </c>
      <c r="G43" s="127">
        <f t="shared" si="1"/>
        <v>545360.49</v>
      </c>
      <c r="H43" s="87"/>
      <c r="I43" s="28"/>
    </row>
    <row r="44" spans="1:9" ht="47.25">
      <c r="A44" s="121" t="s">
        <v>465</v>
      </c>
      <c r="B44" s="5" t="s">
        <v>464</v>
      </c>
      <c r="C44" s="42">
        <v>407094.08</v>
      </c>
      <c r="D44" s="95">
        <v>43047</v>
      </c>
      <c r="E44" s="104" t="s">
        <v>519</v>
      </c>
      <c r="F44" s="33">
        <v>1</v>
      </c>
      <c r="G44" s="127">
        <f>C44</f>
        <v>407094.08</v>
      </c>
      <c r="H44" s="87"/>
      <c r="I44" s="28"/>
    </row>
    <row r="45" spans="1:9" ht="31.5">
      <c r="A45" s="121" t="s">
        <v>467</v>
      </c>
      <c r="B45" s="5" t="s">
        <v>466</v>
      </c>
      <c r="C45" s="42">
        <v>60956</v>
      </c>
      <c r="D45" s="95">
        <v>42954</v>
      </c>
      <c r="E45" s="95">
        <v>43004</v>
      </c>
      <c r="F45" s="43">
        <v>1</v>
      </c>
      <c r="G45" s="127">
        <f t="shared" si="1"/>
        <v>60956</v>
      </c>
      <c r="H45" s="87"/>
      <c r="I45" s="28"/>
    </row>
    <row r="46" spans="1:9" ht="47.25">
      <c r="A46" s="121" t="s">
        <v>468</v>
      </c>
      <c r="B46" s="5" t="s">
        <v>104</v>
      </c>
      <c r="C46" s="42">
        <v>132995</v>
      </c>
      <c r="D46" s="95">
        <v>42920</v>
      </c>
      <c r="E46" s="95">
        <v>42944</v>
      </c>
      <c r="F46" s="43">
        <v>1</v>
      </c>
      <c r="G46" s="128">
        <f>C46</f>
        <v>132995</v>
      </c>
      <c r="H46" s="87"/>
      <c r="I46" s="28"/>
    </row>
    <row r="47" spans="1:9" ht="47.25">
      <c r="A47" s="121" t="s">
        <v>388</v>
      </c>
      <c r="B47" s="5" t="s">
        <v>469</v>
      </c>
      <c r="C47" s="42">
        <v>200866.15</v>
      </c>
      <c r="D47" s="95">
        <v>42957</v>
      </c>
      <c r="E47" s="95">
        <v>42986</v>
      </c>
      <c r="F47" s="43">
        <v>1</v>
      </c>
      <c r="G47" s="128">
        <f>C47</f>
        <v>200866.15</v>
      </c>
      <c r="H47" s="87"/>
      <c r="I47" s="28"/>
    </row>
    <row r="48" spans="1:9" ht="31.5">
      <c r="A48" s="121" t="s">
        <v>470</v>
      </c>
      <c r="B48" s="5" t="s">
        <v>471</v>
      </c>
      <c r="C48" s="42">
        <v>91894</v>
      </c>
      <c r="D48" s="95">
        <v>43032</v>
      </c>
      <c r="E48" s="95">
        <v>43093</v>
      </c>
      <c r="F48" s="43">
        <v>1</v>
      </c>
      <c r="G48" s="128">
        <f t="shared" ref="G48:G49" si="2">C48</f>
        <v>91894</v>
      </c>
      <c r="H48" s="87"/>
      <c r="I48" s="28"/>
    </row>
    <row r="49" spans="1:9" ht="49.5" customHeight="1">
      <c r="A49" s="121" t="s">
        <v>473</v>
      </c>
      <c r="B49" s="5" t="s">
        <v>472</v>
      </c>
      <c r="C49" s="42">
        <v>233566.31</v>
      </c>
      <c r="D49" s="95">
        <v>43041</v>
      </c>
      <c r="E49" s="95">
        <v>43041</v>
      </c>
      <c r="F49" s="43">
        <v>1</v>
      </c>
      <c r="G49" s="128">
        <f t="shared" si="2"/>
        <v>233566.31</v>
      </c>
      <c r="H49" s="87"/>
      <c r="I49" s="28"/>
    </row>
    <row r="50" spans="1:9" ht="37.5" customHeight="1">
      <c r="A50" s="121" t="s">
        <v>474</v>
      </c>
      <c r="B50" s="5" t="s">
        <v>128</v>
      </c>
      <c r="C50" s="42">
        <v>454689.24</v>
      </c>
      <c r="D50" s="95">
        <v>43059</v>
      </c>
      <c r="E50" s="95" t="s">
        <v>520</v>
      </c>
      <c r="F50" s="43">
        <v>0.7</v>
      </c>
      <c r="G50" s="128"/>
      <c r="H50" s="87"/>
      <c r="I50" s="28"/>
    </row>
    <row r="51" spans="1:9" ht="47.25">
      <c r="A51" s="121" t="s">
        <v>474</v>
      </c>
      <c r="B51" s="5" t="s">
        <v>475</v>
      </c>
      <c r="C51" s="42">
        <v>377655.8</v>
      </c>
      <c r="D51" s="95">
        <v>43112</v>
      </c>
      <c r="E51" s="95" t="s">
        <v>520</v>
      </c>
      <c r="F51" s="43">
        <v>0.3</v>
      </c>
      <c r="G51" s="128"/>
      <c r="H51" s="87"/>
      <c r="I51" s="28"/>
    </row>
    <row r="52" spans="1:9" ht="30">
      <c r="A52" s="121" t="s">
        <v>476</v>
      </c>
      <c r="B52" s="5" t="s">
        <v>174</v>
      </c>
      <c r="C52" s="42">
        <v>166193</v>
      </c>
      <c r="D52" s="365" t="s">
        <v>521</v>
      </c>
      <c r="E52" s="366"/>
      <c r="F52" s="43"/>
      <c r="G52" s="128"/>
      <c r="H52" s="87"/>
      <c r="I52" s="28"/>
    </row>
    <row r="53" spans="1:9" ht="30">
      <c r="A53" s="121" t="s">
        <v>477</v>
      </c>
      <c r="B53" s="5" t="s">
        <v>50</v>
      </c>
      <c r="C53" s="42">
        <v>135246</v>
      </c>
      <c r="D53" s="365" t="s">
        <v>521</v>
      </c>
      <c r="E53" s="366"/>
      <c r="F53" s="43"/>
      <c r="G53" s="128"/>
      <c r="H53" s="87"/>
      <c r="I53" s="28"/>
    </row>
    <row r="54" spans="1:9" ht="31.5">
      <c r="A54" s="121" t="s">
        <v>479</v>
      </c>
      <c r="B54" s="5" t="s">
        <v>478</v>
      </c>
      <c r="C54" s="42">
        <v>1718600.94</v>
      </c>
      <c r="D54" s="95">
        <v>43004</v>
      </c>
      <c r="E54" s="95">
        <v>43091</v>
      </c>
      <c r="F54" s="43">
        <v>1</v>
      </c>
      <c r="G54" s="128">
        <f>C54</f>
        <v>1718600.94</v>
      </c>
      <c r="H54" s="87"/>
      <c r="I54" s="28"/>
    </row>
    <row r="55" spans="1:9" ht="62.25" customHeight="1">
      <c r="A55" s="121" t="s">
        <v>426</v>
      </c>
      <c r="B55" s="5"/>
      <c r="C55" s="42">
        <v>8188336.3899999997</v>
      </c>
      <c r="D55" s="95">
        <v>42802</v>
      </c>
      <c r="E55" s="95">
        <v>43038</v>
      </c>
      <c r="F55" s="43">
        <v>1</v>
      </c>
      <c r="G55" s="128">
        <f>C55</f>
        <v>8188336.3899999997</v>
      </c>
      <c r="H55" s="87"/>
      <c r="I55" s="28"/>
    </row>
    <row r="56" spans="1:9" ht="19.5" customHeight="1" thickBot="1">
      <c r="A56" s="105"/>
      <c r="B56" s="106"/>
      <c r="C56" s="107"/>
      <c r="D56" s="108"/>
      <c r="E56" s="108"/>
      <c r="F56" s="109"/>
      <c r="G56" s="110"/>
      <c r="H56" s="87"/>
      <c r="I56" s="28"/>
    </row>
    <row r="57" spans="1:9" ht="16.5" thickBot="1">
      <c r="A57" s="115" t="s">
        <v>14</v>
      </c>
      <c r="B57" s="116"/>
      <c r="C57" s="117"/>
      <c r="D57" s="118"/>
      <c r="E57" s="118"/>
      <c r="F57" s="119"/>
      <c r="G57" s="120"/>
      <c r="H57" s="87"/>
      <c r="I57" s="28"/>
    </row>
    <row r="58" spans="1:9">
      <c r="A58" s="153"/>
      <c r="B58" s="111"/>
      <c r="C58" s="112"/>
      <c r="D58" s="113"/>
      <c r="E58" s="113"/>
      <c r="F58" s="114"/>
      <c r="G58" s="154"/>
      <c r="H58" s="87"/>
      <c r="I58" s="28"/>
    </row>
    <row r="59" spans="1:9" ht="35.25" customHeight="1">
      <c r="A59" s="121" t="s">
        <v>481</v>
      </c>
      <c r="B59" s="5" t="s">
        <v>480</v>
      </c>
      <c r="C59" s="42">
        <v>2527756.62</v>
      </c>
      <c r="D59" s="95">
        <v>42859</v>
      </c>
      <c r="E59" s="95">
        <v>42908</v>
      </c>
      <c r="F59" s="43">
        <v>1</v>
      </c>
      <c r="G59" s="128">
        <f>C59</f>
        <v>2527756.62</v>
      </c>
      <c r="H59" s="87"/>
      <c r="I59" s="28"/>
    </row>
    <row r="60" spans="1:9" ht="51.75" customHeight="1">
      <c r="A60" s="121" t="s">
        <v>483</v>
      </c>
      <c r="B60" s="5" t="s">
        <v>482</v>
      </c>
      <c r="C60" s="42">
        <v>2217194.75</v>
      </c>
      <c r="D60" s="95">
        <v>42841</v>
      </c>
      <c r="E60" s="95">
        <v>42919</v>
      </c>
      <c r="F60" s="43">
        <v>1</v>
      </c>
      <c r="G60" s="128">
        <f t="shared" ref="G60:G93" si="3">C60</f>
        <v>2217194.75</v>
      </c>
      <c r="H60" s="87"/>
      <c r="I60" s="28"/>
    </row>
    <row r="61" spans="1:9" ht="51" customHeight="1">
      <c r="A61" s="121" t="s">
        <v>485</v>
      </c>
      <c r="B61" s="5" t="s">
        <v>484</v>
      </c>
      <c r="C61" s="42">
        <v>676975</v>
      </c>
      <c r="D61" s="95">
        <v>42992</v>
      </c>
      <c r="E61" s="95">
        <v>42992</v>
      </c>
      <c r="F61" s="43">
        <v>1</v>
      </c>
      <c r="G61" s="128">
        <f t="shared" si="3"/>
        <v>676975</v>
      </c>
      <c r="H61" s="87"/>
      <c r="I61" s="28"/>
    </row>
    <row r="62" spans="1:9" ht="35.25" customHeight="1">
      <c r="A62" s="121" t="s">
        <v>403</v>
      </c>
      <c r="B62" s="5" t="s">
        <v>341</v>
      </c>
      <c r="C62" s="42">
        <v>1746347.74</v>
      </c>
      <c r="D62" s="95">
        <v>42869</v>
      </c>
      <c r="E62" s="95">
        <v>43028</v>
      </c>
      <c r="F62" s="43">
        <v>1</v>
      </c>
      <c r="G62" s="128">
        <f t="shared" si="3"/>
        <v>1746347.74</v>
      </c>
      <c r="H62" s="87"/>
      <c r="I62" s="28"/>
    </row>
    <row r="63" spans="1:9">
      <c r="A63" s="121" t="s">
        <v>236</v>
      </c>
      <c r="B63" s="5" t="s">
        <v>116</v>
      </c>
      <c r="C63" s="42">
        <v>1075526.95</v>
      </c>
      <c r="D63" s="95">
        <v>42891</v>
      </c>
      <c r="E63" s="95">
        <v>42944</v>
      </c>
      <c r="F63" s="43">
        <v>1</v>
      </c>
      <c r="G63" s="128">
        <f t="shared" si="3"/>
        <v>1075526.95</v>
      </c>
      <c r="H63" s="87"/>
      <c r="I63" s="28"/>
    </row>
    <row r="64" spans="1:9" ht="47.25">
      <c r="A64" s="121" t="s">
        <v>487</v>
      </c>
      <c r="B64" s="5" t="s">
        <v>486</v>
      </c>
      <c r="C64" s="42">
        <v>1545830</v>
      </c>
      <c r="D64" s="95">
        <v>42901</v>
      </c>
      <c r="E64" s="95">
        <v>42907</v>
      </c>
      <c r="F64" s="43">
        <v>1</v>
      </c>
      <c r="G64" s="128">
        <f t="shared" si="3"/>
        <v>1545830</v>
      </c>
      <c r="H64" s="87"/>
      <c r="I64" s="28"/>
    </row>
    <row r="65" spans="1:9" ht="78.75">
      <c r="A65" s="121" t="s">
        <v>489</v>
      </c>
      <c r="B65" s="5" t="s">
        <v>488</v>
      </c>
      <c r="C65" s="42">
        <v>1073486.6000000001</v>
      </c>
      <c r="D65" s="95">
        <v>42913</v>
      </c>
      <c r="E65" s="95">
        <v>42936</v>
      </c>
      <c r="F65" s="43">
        <v>1</v>
      </c>
      <c r="G65" s="128">
        <f t="shared" si="3"/>
        <v>1073486.6000000001</v>
      </c>
      <c r="H65" s="87"/>
      <c r="I65" s="28"/>
    </row>
    <row r="66" spans="1:9" ht="35.25" customHeight="1">
      <c r="A66" s="121" t="s">
        <v>218</v>
      </c>
      <c r="B66" s="5" t="s">
        <v>142</v>
      </c>
      <c r="C66" s="42">
        <v>2355581.2000000002</v>
      </c>
      <c r="D66" s="95">
        <v>42913</v>
      </c>
      <c r="E66" s="95">
        <v>42996</v>
      </c>
      <c r="F66" s="43">
        <v>1</v>
      </c>
      <c r="G66" s="128">
        <f t="shared" si="3"/>
        <v>2355581.2000000002</v>
      </c>
      <c r="H66" s="87"/>
      <c r="I66" s="28"/>
    </row>
    <row r="67" spans="1:9" ht="35.25" customHeight="1">
      <c r="A67" s="121" t="s">
        <v>491</v>
      </c>
      <c r="B67" s="5" t="s">
        <v>490</v>
      </c>
      <c r="C67" s="42">
        <v>1263690</v>
      </c>
      <c r="D67" s="95">
        <v>43061</v>
      </c>
      <c r="E67" s="95">
        <v>43063</v>
      </c>
      <c r="F67" s="43">
        <v>1</v>
      </c>
      <c r="G67" s="128">
        <f t="shared" si="3"/>
        <v>1263690</v>
      </c>
      <c r="H67" s="87"/>
      <c r="I67" s="28"/>
    </row>
    <row r="68" spans="1:9" ht="35.25" customHeight="1">
      <c r="A68" s="121" t="s">
        <v>492</v>
      </c>
      <c r="B68" s="5" t="s">
        <v>156</v>
      </c>
      <c r="C68" s="42">
        <v>1889440.89</v>
      </c>
      <c r="D68" s="95">
        <v>42967</v>
      </c>
      <c r="E68" s="95">
        <v>43010</v>
      </c>
      <c r="F68" s="43">
        <v>1</v>
      </c>
      <c r="G68" s="128">
        <f t="shared" si="3"/>
        <v>1889440.89</v>
      </c>
      <c r="H68" s="87"/>
      <c r="I68" s="28"/>
    </row>
    <row r="69" spans="1:9" ht="35.25" customHeight="1">
      <c r="A69" s="121" t="s">
        <v>493</v>
      </c>
      <c r="B69" s="5" t="s">
        <v>455</v>
      </c>
      <c r="C69" s="42">
        <v>1804422.59</v>
      </c>
      <c r="D69" s="95">
        <v>42967</v>
      </c>
      <c r="E69" s="95">
        <v>43004</v>
      </c>
      <c r="F69" s="43">
        <v>1</v>
      </c>
      <c r="G69" s="128">
        <f t="shared" si="3"/>
        <v>1804422.59</v>
      </c>
      <c r="H69" s="87"/>
      <c r="I69" s="28"/>
    </row>
    <row r="70" spans="1:9" ht="49.5" customHeight="1">
      <c r="A70" s="121" t="s">
        <v>495</v>
      </c>
      <c r="B70" s="5" t="s">
        <v>494</v>
      </c>
      <c r="C70" s="42">
        <v>1407380</v>
      </c>
      <c r="D70" s="95">
        <v>43035</v>
      </c>
      <c r="E70" s="95">
        <v>43042</v>
      </c>
      <c r="F70" s="43">
        <v>1</v>
      </c>
      <c r="G70" s="128">
        <f t="shared" si="3"/>
        <v>1407380</v>
      </c>
      <c r="H70" s="87"/>
      <c r="I70" s="28"/>
    </row>
    <row r="71" spans="1:9" ht="35.25" customHeight="1">
      <c r="A71" s="121" t="s">
        <v>497</v>
      </c>
      <c r="B71" s="5" t="s">
        <v>496</v>
      </c>
      <c r="C71" s="42">
        <v>936695</v>
      </c>
      <c r="D71" s="95">
        <v>43007</v>
      </c>
      <c r="E71" s="95">
        <v>43010</v>
      </c>
      <c r="F71" s="43">
        <v>1</v>
      </c>
      <c r="G71" s="128">
        <f t="shared" si="3"/>
        <v>936695</v>
      </c>
      <c r="H71" s="87"/>
      <c r="I71" s="28"/>
    </row>
    <row r="72" spans="1:9" ht="35.25" customHeight="1">
      <c r="A72" s="121" t="s">
        <v>499</v>
      </c>
      <c r="B72" s="5" t="s">
        <v>498</v>
      </c>
      <c r="C72" s="42">
        <v>1312810</v>
      </c>
      <c r="D72" s="95">
        <v>43010</v>
      </c>
      <c r="E72" s="95">
        <v>43050</v>
      </c>
      <c r="F72" s="43">
        <v>1</v>
      </c>
      <c r="G72" s="128">
        <f t="shared" si="3"/>
        <v>1312810</v>
      </c>
      <c r="H72" s="87"/>
      <c r="I72" s="28"/>
    </row>
    <row r="73" spans="1:9" ht="45">
      <c r="A73" s="121" t="s">
        <v>500</v>
      </c>
      <c r="B73" s="5" t="s">
        <v>162</v>
      </c>
      <c r="C73" s="42">
        <v>925709</v>
      </c>
      <c r="D73" s="95">
        <v>43038</v>
      </c>
      <c r="E73" s="95">
        <v>43042</v>
      </c>
      <c r="F73" s="43">
        <v>1</v>
      </c>
      <c r="G73" s="128">
        <f t="shared" si="3"/>
        <v>925709</v>
      </c>
      <c r="H73" s="87"/>
      <c r="I73" s="28"/>
    </row>
    <row r="74" spans="1:9" ht="35.25" customHeight="1">
      <c r="A74" s="121" t="s">
        <v>502</v>
      </c>
      <c r="B74" s="5" t="s">
        <v>501</v>
      </c>
      <c r="C74" s="42">
        <v>1767850</v>
      </c>
      <c r="D74" s="95">
        <v>42955</v>
      </c>
      <c r="E74" s="95">
        <v>42957</v>
      </c>
      <c r="F74" s="43">
        <v>1</v>
      </c>
      <c r="G74" s="128">
        <f t="shared" si="3"/>
        <v>1767850</v>
      </c>
      <c r="H74" s="87"/>
      <c r="I74" s="28"/>
    </row>
    <row r="75" spans="1:9" ht="35.25" customHeight="1">
      <c r="A75" s="121" t="s">
        <v>205</v>
      </c>
      <c r="B75" s="5" t="s">
        <v>166</v>
      </c>
      <c r="C75" s="42">
        <v>2067818.84</v>
      </c>
      <c r="D75" s="95">
        <v>42967</v>
      </c>
      <c r="E75" s="95">
        <v>43010</v>
      </c>
      <c r="F75" s="43">
        <v>1</v>
      </c>
      <c r="G75" s="128">
        <f t="shared" si="3"/>
        <v>2067818.84</v>
      </c>
      <c r="H75" s="87"/>
      <c r="I75" s="28"/>
    </row>
    <row r="76" spans="1:9" ht="57.75" customHeight="1">
      <c r="A76" s="121" t="s">
        <v>503</v>
      </c>
      <c r="B76" s="5" t="s">
        <v>203</v>
      </c>
      <c r="C76" s="42">
        <v>1887225</v>
      </c>
      <c r="D76" s="95">
        <v>42927</v>
      </c>
      <c r="E76" s="95">
        <v>42930</v>
      </c>
      <c r="F76" s="43">
        <v>1</v>
      </c>
      <c r="G76" s="128">
        <f t="shared" si="3"/>
        <v>1887225</v>
      </c>
      <c r="H76" s="87"/>
      <c r="I76" s="28"/>
    </row>
    <row r="77" spans="1:9" ht="50.25" customHeight="1">
      <c r="A77" s="121" t="s">
        <v>171</v>
      </c>
      <c r="B77" s="5" t="s">
        <v>202</v>
      </c>
      <c r="C77" s="42">
        <v>1908260</v>
      </c>
      <c r="D77" s="95">
        <v>42956</v>
      </c>
      <c r="E77" s="95">
        <v>42962</v>
      </c>
      <c r="F77" s="43">
        <v>1</v>
      </c>
      <c r="G77" s="128">
        <f t="shared" si="3"/>
        <v>1908260</v>
      </c>
      <c r="H77" s="87"/>
      <c r="I77" s="28"/>
    </row>
    <row r="78" spans="1:9" ht="35.25" customHeight="1">
      <c r="A78" s="121" t="s">
        <v>505</v>
      </c>
      <c r="B78" s="5" t="s">
        <v>504</v>
      </c>
      <c r="C78" s="42">
        <v>1737805</v>
      </c>
      <c r="D78" s="95">
        <v>42983</v>
      </c>
      <c r="E78" s="95">
        <v>42989</v>
      </c>
      <c r="F78" s="43">
        <v>1</v>
      </c>
      <c r="G78" s="128">
        <f t="shared" si="3"/>
        <v>1737805</v>
      </c>
      <c r="H78" s="87"/>
      <c r="I78" s="28"/>
    </row>
    <row r="79" spans="1:9" ht="35.25" customHeight="1">
      <c r="A79" s="121" t="s">
        <v>506</v>
      </c>
      <c r="B79" s="5" t="s">
        <v>176</v>
      </c>
      <c r="C79" s="42">
        <v>484611.34</v>
      </c>
      <c r="D79" s="95">
        <v>42949</v>
      </c>
      <c r="E79" s="95">
        <v>42961</v>
      </c>
      <c r="F79" s="43">
        <v>1</v>
      </c>
      <c r="G79" s="128">
        <f t="shared" si="3"/>
        <v>484611.34</v>
      </c>
      <c r="H79" s="87"/>
      <c r="I79" s="28"/>
    </row>
    <row r="80" spans="1:9" ht="35.25" customHeight="1">
      <c r="A80" s="121" t="s">
        <v>179</v>
      </c>
      <c r="B80" s="5" t="s">
        <v>178</v>
      </c>
      <c r="C80" s="42">
        <v>540799.61</v>
      </c>
      <c r="D80" s="95">
        <v>42949</v>
      </c>
      <c r="E80" s="95">
        <v>42958</v>
      </c>
      <c r="F80" s="43">
        <v>1</v>
      </c>
      <c r="G80" s="128">
        <f t="shared" si="3"/>
        <v>540799.61</v>
      </c>
      <c r="H80" s="87"/>
      <c r="I80" s="28"/>
    </row>
    <row r="81" spans="1:9" ht="35.25" customHeight="1">
      <c r="A81" s="121" t="s">
        <v>181</v>
      </c>
      <c r="B81" s="5" t="s">
        <v>180</v>
      </c>
      <c r="C81" s="42">
        <v>665454.31000000006</v>
      </c>
      <c r="D81" s="95">
        <v>42949</v>
      </c>
      <c r="E81" s="95">
        <v>42961</v>
      </c>
      <c r="F81" s="43">
        <v>1</v>
      </c>
      <c r="G81" s="128">
        <f t="shared" si="3"/>
        <v>665454.31000000006</v>
      </c>
      <c r="H81" s="87"/>
      <c r="I81" s="28"/>
    </row>
    <row r="82" spans="1:9">
      <c r="A82" s="121" t="s">
        <v>182</v>
      </c>
      <c r="B82" s="5" t="s">
        <v>174</v>
      </c>
      <c r="C82" s="42">
        <v>475666.07</v>
      </c>
      <c r="D82" s="95">
        <v>42949</v>
      </c>
      <c r="E82" s="95">
        <v>42961</v>
      </c>
      <c r="F82" s="43">
        <v>1</v>
      </c>
      <c r="G82" s="128">
        <f t="shared" si="3"/>
        <v>475666.07</v>
      </c>
      <c r="H82" s="87"/>
      <c r="I82" s="28"/>
    </row>
    <row r="83" spans="1:9" ht="45">
      <c r="A83" s="121" t="s">
        <v>507</v>
      </c>
      <c r="B83" s="5" t="s">
        <v>183</v>
      </c>
      <c r="C83" s="42">
        <v>2810600</v>
      </c>
      <c r="D83" s="95">
        <v>42961</v>
      </c>
      <c r="E83" s="95">
        <v>42976</v>
      </c>
      <c r="F83" s="43">
        <v>1</v>
      </c>
      <c r="G83" s="128">
        <f t="shared" si="3"/>
        <v>2810600</v>
      </c>
      <c r="H83" s="87"/>
      <c r="I83" s="28"/>
    </row>
    <row r="84" spans="1:9" ht="47.25">
      <c r="A84" s="121" t="s">
        <v>186</v>
      </c>
      <c r="B84" s="5" t="s">
        <v>185</v>
      </c>
      <c r="C84" s="42">
        <v>2045910.65</v>
      </c>
      <c r="D84" s="95">
        <v>42967</v>
      </c>
      <c r="E84" s="95">
        <v>43008</v>
      </c>
      <c r="F84" s="43">
        <v>1</v>
      </c>
      <c r="G84" s="128">
        <f t="shared" si="3"/>
        <v>2045910.65</v>
      </c>
      <c r="H84" s="87"/>
      <c r="I84" s="28"/>
    </row>
    <row r="85" spans="1:9" ht="31.5">
      <c r="A85" s="121" t="s">
        <v>188</v>
      </c>
      <c r="B85" s="5" t="s">
        <v>187</v>
      </c>
      <c r="C85" s="42">
        <v>1821522.69</v>
      </c>
      <c r="D85" s="95">
        <v>42967</v>
      </c>
      <c r="E85" s="95">
        <v>43001</v>
      </c>
      <c r="F85" s="43">
        <v>1</v>
      </c>
      <c r="G85" s="128">
        <f t="shared" si="3"/>
        <v>1821522.69</v>
      </c>
      <c r="H85" s="87"/>
      <c r="I85" s="28"/>
    </row>
    <row r="86" spans="1:9" ht="58.5" customHeight="1">
      <c r="A86" s="121" t="s">
        <v>509</v>
      </c>
      <c r="B86" s="5" t="s">
        <v>508</v>
      </c>
      <c r="C86" s="42">
        <v>2223890</v>
      </c>
      <c r="D86" s="95">
        <v>43046</v>
      </c>
      <c r="E86" s="95">
        <v>43056</v>
      </c>
      <c r="F86" s="43">
        <v>1</v>
      </c>
      <c r="G86" s="128">
        <f t="shared" si="3"/>
        <v>2223890</v>
      </c>
      <c r="H86" s="87"/>
      <c r="I86" s="28"/>
    </row>
    <row r="87" spans="1:9" ht="45.75" customHeight="1">
      <c r="A87" s="121" t="s">
        <v>413</v>
      </c>
      <c r="B87" s="5" t="s">
        <v>189</v>
      </c>
      <c r="C87" s="42">
        <v>1997883</v>
      </c>
      <c r="D87" s="95">
        <v>42971</v>
      </c>
      <c r="E87" s="95">
        <v>43008</v>
      </c>
      <c r="F87" s="43">
        <v>1</v>
      </c>
      <c r="G87" s="128">
        <f t="shared" si="3"/>
        <v>1997883</v>
      </c>
      <c r="H87" s="87"/>
      <c r="I87" s="28"/>
    </row>
    <row r="88" spans="1:9" ht="47.25">
      <c r="A88" s="121" t="s">
        <v>416</v>
      </c>
      <c r="B88" s="5" t="s">
        <v>510</v>
      </c>
      <c r="C88" s="42">
        <v>1909356.02</v>
      </c>
      <c r="D88" s="95">
        <v>42971</v>
      </c>
      <c r="E88" s="95">
        <v>43018</v>
      </c>
      <c r="F88" s="43">
        <v>1</v>
      </c>
      <c r="G88" s="128">
        <f t="shared" si="3"/>
        <v>1909356.02</v>
      </c>
      <c r="H88" s="87"/>
      <c r="I88" s="28"/>
    </row>
    <row r="89" spans="1:9" ht="45">
      <c r="A89" s="121" t="s">
        <v>511</v>
      </c>
      <c r="B89" s="5" t="s">
        <v>240</v>
      </c>
      <c r="C89" s="42">
        <v>2802885</v>
      </c>
      <c r="D89" s="95">
        <v>43020</v>
      </c>
      <c r="E89" s="95">
        <v>43042</v>
      </c>
      <c r="F89" s="43">
        <v>1</v>
      </c>
      <c r="G89" s="128">
        <f t="shared" si="3"/>
        <v>2802885</v>
      </c>
      <c r="H89" s="87"/>
      <c r="I89" s="28"/>
    </row>
    <row r="90" spans="1:9" ht="46.5" customHeight="1">
      <c r="A90" s="121" t="s">
        <v>424</v>
      </c>
      <c r="B90" s="5"/>
      <c r="C90" s="42">
        <v>2234255.0700000003</v>
      </c>
      <c r="D90" s="95">
        <v>42989</v>
      </c>
      <c r="E90" s="95">
        <v>43088</v>
      </c>
      <c r="F90" s="43">
        <v>1</v>
      </c>
      <c r="G90" s="128">
        <f t="shared" si="3"/>
        <v>2234255.0700000003</v>
      </c>
      <c r="H90" s="87"/>
      <c r="I90" s="28"/>
    </row>
    <row r="91" spans="1:9" ht="46.5" customHeight="1">
      <c r="A91" s="121" t="s">
        <v>425</v>
      </c>
      <c r="B91" s="5"/>
      <c r="C91" s="42">
        <v>1834005</v>
      </c>
      <c r="D91" s="95">
        <v>42926</v>
      </c>
      <c r="E91" s="95">
        <v>42976</v>
      </c>
      <c r="F91" s="43">
        <v>1</v>
      </c>
      <c r="G91" s="128">
        <f t="shared" si="3"/>
        <v>1834005</v>
      </c>
      <c r="H91" s="87"/>
      <c r="I91" s="28"/>
    </row>
    <row r="92" spans="1:9" ht="30">
      <c r="A92" s="121" t="s">
        <v>512</v>
      </c>
      <c r="B92" s="5" t="s">
        <v>50</v>
      </c>
      <c r="C92" s="42">
        <v>270624</v>
      </c>
      <c r="D92" s="95">
        <v>42992</v>
      </c>
      <c r="E92" s="95">
        <v>42996</v>
      </c>
      <c r="F92" s="43">
        <v>1</v>
      </c>
      <c r="G92" s="128">
        <f t="shared" si="3"/>
        <v>270624</v>
      </c>
      <c r="H92" s="87"/>
      <c r="I92" s="28"/>
    </row>
    <row r="93" spans="1:9" ht="30">
      <c r="A93" s="121" t="s">
        <v>392</v>
      </c>
      <c r="B93" s="5" t="s">
        <v>258</v>
      </c>
      <c r="C93" s="42">
        <v>1964327.99</v>
      </c>
      <c r="D93" s="95">
        <v>43004</v>
      </c>
      <c r="E93" s="95">
        <v>43053</v>
      </c>
      <c r="F93" s="43">
        <v>1</v>
      </c>
      <c r="G93" s="128">
        <f t="shared" si="3"/>
        <v>1964327.99</v>
      </c>
      <c r="H93" s="87"/>
      <c r="I93" s="28"/>
    </row>
    <row r="94" spans="1:9" ht="30">
      <c r="A94" s="121" t="s">
        <v>513</v>
      </c>
      <c r="B94" s="5" t="s">
        <v>50</v>
      </c>
      <c r="C94" s="42">
        <v>465699</v>
      </c>
      <c r="D94" s="95">
        <v>42759</v>
      </c>
      <c r="E94" s="95" t="s">
        <v>520</v>
      </c>
      <c r="F94" s="43">
        <v>0.05</v>
      </c>
      <c r="G94" s="125">
        <f>C94*5%</f>
        <v>23284.95</v>
      </c>
      <c r="H94" s="87"/>
      <c r="I94" s="28"/>
    </row>
    <row r="95" spans="1:9" ht="45">
      <c r="A95" s="121" t="s">
        <v>514</v>
      </c>
      <c r="B95" s="5" t="s">
        <v>246</v>
      </c>
      <c r="C95" s="42">
        <v>1915000</v>
      </c>
      <c r="D95" s="95">
        <v>43060</v>
      </c>
      <c r="E95" s="95">
        <v>43067</v>
      </c>
      <c r="F95" s="43">
        <v>1</v>
      </c>
      <c r="G95" s="128">
        <f>C95</f>
        <v>1915000</v>
      </c>
      <c r="H95" s="87"/>
      <c r="I95" s="28"/>
    </row>
    <row r="96" spans="1:9" ht="31.5">
      <c r="A96" s="121" t="s">
        <v>516</v>
      </c>
      <c r="B96" s="5" t="s">
        <v>515</v>
      </c>
      <c r="C96" s="42">
        <v>2027531.21</v>
      </c>
      <c r="D96" s="95">
        <v>42747</v>
      </c>
      <c r="E96" s="95">
        <v>43080</v>
      </c>
      <c r="F96" s="43">
        <v>1</v>
      </c>
      <c r="G96" s="128">
        <f>C96</f>
        <v>2027531.21</v>
      </c>
      <c r="H96" s="87"/>
      <c r="I96" s="28"/>
    </row>
    <row r="97" spans="1:9" ht="14.25" customHeight="1" thickBot="1">
      <c r="A97" s="151"/>
      <c r="B97" s="106"/>
      <c r="C97" s="107"/>
      <c r="D97" s="108"/>
      <c r="E97" s="108"/>
      <c r="F97" s="109"/>
      <c r="G97" s="152"/>
      <c r="H97" s="87"/>
      <c r="I97" s="28"/>
    </row>
    <row r="98" spans="1:9" ht="16.5" thickBot="1">
      <c r="A98" s="115" t="s">
        <v>15</v>
      </c>
      <c r="B98" s="116"/>
      <c r="C98" s="132"/>
      <c r="D98" s="118"/>
      <c r="E98" s="118"/>
      <c r="F98" s="133"/>
      <c r="G98" s="134"/>
      <c r="H98" s="86"/>
      <c r="I98" s="9"/>
    </row>
    <row r="99" spans="1:9" ht="25.5" customHeight="1">
      <c r="A99" s="96" t="s">
        <v>522</v>
      </c>
    </row>
    <row r="104" spans="1:9" ht="18.75">
      <c r="A104" s="159" t="s">
        <v>523</v>
      </c>
      <c r="B104" s="160"/>
      <c r="C104" s="161"/>
      <c r="D104" s="162"/>
      <c r="E104" s="96"/>
      <c r="F104" s="364" t="s">
        <v>525</v>
      </c>
      <c r="G104" s="364"/>
    </row>
    <row r="105" spans="1:9" ht="18.75">
      <c r="A105" s="155" t="s">
        <v>524</v>
      </c>
      <c r="B105" s="156"/>
      <c r="C105" s="157"/>
      <c r="D105" s="158"/>
      <c r="E105" s="96"/>
      <c r="F105" s="363" t="s">
        <v>526</v>
      </c>
      <c r="G105" s="363"/>
    </row>
  </sheetData>
  <sheetProtection password="CCC5" sheet="1" objects="1" scenarios="1"/>
  <mergeCells count="14">
    <mergeCell ref="F105:G105"/>
    <mergeCell ref="F104:G104"/>
    <mergeCell ref="D52:E52"/>
    <mergeCell ref="D53:E53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rintOptions horizontalCentered="1" verticalCentered="1"/>
  <pageMargins left="0.57999999999999996" right="0.25" top="0.25" bottom="0.47" header="0.2" footer="0.26"/>
  <pageSetup paperSize="136" scale="99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9"/>
  <sheetViews>
    <sheetView topLeftCell="A40" workbookViewId="0">
      <selection activeCell="H59" sqref="H59"/>
    </sheetView>
  </sheetViews>
  <sheetFormatPr defaultRowHeight="15.75"/>
  <cols>
    <col min="1" max="1" width="44.140625" style="166" customWidth="1"/>
    <col min="2" max="2" width="19.42578125" style="164" customWidth="1"/>
    <col min="3" max="3" width="20.85546875" style="164" customWidth="1"/>
    <col min="4" max="5" width="12.42578125" style="164" customWidth="1"/>
    <col min="6" max="6" width="14.85546875" style="164" customWidth="1"/>
    <col min="7" max="7" width="22" style="164" customWidth="1"/>
    <col min="8" max="8" width="28.7109375" style="165" customWidth="1"/>
    <col min="9" max="16384" width="9.140625" style="165"/>
  </cols>
  <sheetData>
    <row r="1" spans="1:7">
      <c r="A1" s="164" t="s">
        <v>527</v>
      </c>
    </row>
    <row r="2" spans="1:7">
      <c r="A2" s="166" t="s">
        <v>528</v>
      </c>
    </row>
    <row r="4" spans="1:7" ht="18.75">
      <c r="A4" s="383" t="s">
        <v>529</v>
      </c>
      <c r="B4" s="383"/>
      <c r="C4" s="383"/>
      <c r="D4" s="383"/>
      <c r="E4" s="383"/>
      <c r="F4" s="383"/>
      <c r="G4" s="383"/>
    </row>
    <row r="5" spans="1:7" ht="18.75">
      <c r="A5" s="384" t="s">
        <v>530</v>
      </c>
      <c r="B5" s="384"/>
      <c r="C5" s="384"/>
      <c r="D5" s="384"/>
      <c r="E5" s="384"/>
      <c r="F5" s="384"/>
      <c r="G5" s="384"/>
    </row>
    <row r="6" spans="1:7" ht="18.75">
      <c r="A6" s="384" t="s">
        <v>89</v>
      </c>
      <c r="B6" s="384"/>
      <c r="C6" s="384"/>
      <c r="D6" s="384"/>
      <c r="E6" s="384"/>
      <c r="F6" s="384"/>
      <c r="G6" s="384"/>
    </row>
    <row r="7" spans="1:7" ht="18.75">
      <c r="A7" s="384"/>
      <c r="B7" s="384"/>
      <c r="C7" s="384"/>
      <c r="D7" s="384"/>
      <c r="E7" s="384"/>
      <c r="F7" s="384"/>
      <c r="G7" s="384"/>
    </row>
    <row r="8" spans="1:7" s="169" customFormat="1">
      <c r="A8" s="167"/>
      <c r="B8" s="385" t="s">
        <v>531</v>
      </c>
      <c r="C8" s="386"/>
      <c r="D8" s="168"/>
      <c r="E8" s="167"/>
      <c r="F8" s="167"/>
      <c r="G8" s="167"/>
    </row>
    <row r="9" spans="1:7" s="169" customFormat="1" ht="47.25">
      <c r="A9" s="382" t="s">
        <v>532</v>
      </c>
      <c r="B9" s="170" t="s">
        <v>533</v>
      </c>
      <c r="C9" s="170" t="s">
        <v>534</v>
      </c>
      <c r="D9" s="171" t="s">
        <v>535</v>
      </c>
      <c r="E9" s="167" t="s">
        <v>536</v>
      </c>
      <c r="F9" s="167" t="s">
        <v>537</v>
      </c>
      <c r="G9" s="167" t="s">
        <v>538</v>
      </c>
    </row>
    <row r="10" spans="1:7" s="169" customFormat="1">
      <c r="A10" s="382"/>
      <c r="B10" s="167" t="s">
        <v>539</v>
      </c>
      <c r="C10" s="172">
        <v>0.7</v>
      </c>
      <c r="D10" s="167"/>
      <c r="E10" s="167"/>
      <c r="F10" s="167"/>
      <c r="G10" s="167"/>
    </row>
    <row r="11" spans="1:7" s="169" customFormat="1">
      <c r="A11" s="167"/>
      <c r="B11" s="172">
        <v>0.3</v>
      </c>
      <c r="C11" s="167"/>
      <c r="D11" s="167"/>
      <c r="E11" s="167"/>
      <c r="F11" s="167"/>
      <c r="G11" s="167"/>
    </row>
    <row r="12" spans="1:7" ht="18.75">
      <c r="A12" s="173" t="s">
        <v>540</v>
      </c>
      <c r="B12" s="174"/>
      <c r="C12" s="174"/>
      <c r="D12" s="174"/>
      <c r="E12" s="174"/>
      <c r="F12" s="174"/>
      <c r="G12" s="174"/>
    </row>
    <row r="13" spans="1:7" ht="18.75">
      <c r="A13" s="175" t="s">
        <v>541</v>
      </c>
      <c r="B13" s="176">
        <v>52947060</v>
      </c>
      <c r="C13" s="176">
        <v>123543140</v>
      </c>
      <c r="D13" s="176"/>
      <c r="E13" s="176"/>
      <c r="F13" s="176"/>
      <c r="G13" s="176">
        <f>SUM(B13:F13)</f>
        <v>176490200</v>
      </c>
    </row>
    <row r="14" spans="1:7" ht="18.75">
      <c r="A14" s="175" t="s">
        <v>542</v>
      </c>
      <c r="B14" s="176"/>
      <c r="C14" s="176">
        <v>9512025</v>
      </c>
      <c r="D14" s="176"/>
      <c r="E14" s="176"/>
      <c r="F14" s="176"/>
      <c r="G14" s="176">
        <f>SUM(B14:F14)</f>
        <v>9512025</v>
      </c>
    </row>
    <row r="15" spans="1:7" ht="37.5">
      <c r="A15" s="175" t="s">
        <v>543</v>
      </c>
      <c r="B15" s="176"/>
      <c r="C15" s="177">
        <v>97152215.909999996</v>
      </c>
      <c r="D15" s="176"/>
      <c r="E15" s="176"/>
      <c r="F15" s="176"/>
      <c r="G15" s="176">
        <f>SUM(B15:F15)</f>
        <v>97152215.909999996</v>
      </c>
    </row>
    <row r="16" spans="1:7" ht="18.75">
      <c r="A16" s="175" t="s">
        <v>544</v>
      </c>
      <c r="B16" s="176"/>
      <c r="C16" s="176"/>
      <c r="D16" s="176"/>
      <c r="E16" s="176"/>
      <c r="F16" s="176"/>
      <c r="G16" s="176">
        <f t="shared" ref="G16:G17" si="0">SUM(B16:F16)</f>
        <v>0</v>
      </c>
    </row>
    <row r="17" spans="1:8" ht="20.25" customHeight="1">
      <c r="A17" s="178" t="s">
        <v>545</v>
      </c>
      <c r="B17" s="176"/>
      <c r="C17" s="176"/>
      <c r="D17" s="176"/>
      <c r="E17" s="176"/>
      <c r="F17" s="176">
        <v>47401.69</v>
      </c>
      <c r="G17" s="176">
        <f t="shared" si="0"/>
        <v>47401.69</v>
      </c>
    </row>
    <row r="18" spans="1:8" ht="24.75" customHeight="1">
      <c r="A18" s="173" t="s">
        <v>546</v>
      </c>
      <c r="B18" s="174">
        <f t="shared" ref="B18:G18" si="1">SUM(B13:B17)</f>
        <v>52947060</v>
      </c>
      <c r="C18" s="174">
        <f t="shared" si="1"/>
        <v>230207380.91</v>
      </c>
      <c r="D18" s="174">
        <f t="shared" si="1"/>
        <v>0</v>
      </c>
      <c r="E18" s="174">
        <f t="shared" si="1"/>
        <v>0</v>
      </c>
      <c r="F18" s="174">
        <f t="shared" si="1"/>
        <v>47401.69</v>
      </c>
      <c r="G18" s="174">
        <f t="shared" si="1"/>
        <v>283201842.59999996</v>
      </c>
    </row>
    <row r="19" spans="1:8" ht="12" customHeight="1">
      <c r="A19" s="175"/>
      <c r="B19" s="176"/>
      <c r="C19" s="176"/>
      <c r="D19" s="176"/>
      <c r="E19" s="176"/>
      <c r="F19" s="176"/>
      <c r="G19" s="176"/>
    </row>
    <row r="20" spans="1:8" ht="18.75">
      <c r="A20" s="173" t="s">
        <v>547</v>
      </c>
      <c r="B20" s="174"/>
      <c r="C20" s="174"/>
      <c r="D20" s="174"/>
      <c r="E20" s="174"/>
      <c r="F20" s="174"/>
      <c r="G20" s="174"/>
    </row>
    <row r="21" spans="1:8" s="164" customFormat="1" ht="18.75" customHeight="1">
      <c r="A21" s="175" t="s">
        <v>548</v>
      </c>
      <c r="B21" s="177"/>
      <c r="C21" s="177"/>
      <c r="D21" s="176"/>
      <c r="E21" s="176"/>
      <c r="F21" s="176"/>
      <c r="G21" s="176">
        <f>SUM(B21:F21)</f>
        <v>0</v>
      </c>
    </row>
    <row r="22" spans="1:8" s="164" customFormat="1" ht="18.75">
      <c r="A22" s="175" t="s">
        <v>549</v>
      </c>
      <c r="B22" s="177"/>
      <c r="C22" s="177"/>
      <c r="D22" s="176"/>
      <c r="E22" s="176"/>
      <c r="F22" s="176"/>
      <c r="G22" s="176">
        <f t="shared" ref="G22:G51" si="2">SUM(B22:F22)</f>
        <v>0</v>
      </c>
    </row>
    <row r="23" spans="1:8" s="164" customFormat="1" ht="21.75" customHeight="1">
      <c r="A23" s="175" t="s">
        <v>550</v>
      </c>
      <c r="B23" s="176"/>
      <c r="C23" s="176">
        <v>2673680</v>
      </c>
      <c r="D23" s="176"/>
      <c r="E23" s="176"/>
      <c r="F23" s="176"/>
      <c r="G23" s="176">
        <f t="shared" si="2"/>
        <v>2673680</v>
      </c>
    </row>
    <row r="24" spans="1:8" s="164" customFormat="1" ht="21" customHeight="1">
      <c r="A24" s="175" t="s">
        <v>551</v>
      </c>
      <c r="B24" s="176"/>
      <c r="C24" s="176"/>
      <c r="D24" s="176"/>
      <c r="E24" s="176"/>
      <c r="F24" s="176"/>
      <c r="G24" s="176">
        <f t="shared" si="2"/>
        <v>0</v>
      </c>
    </row>
    <row r="25" spans="1:8" s="164" customFormat="1" ht="18.75">
      <c r="A25" s="175" t="s">
        <v>552</v>
      </c>
      <c r="B25" s="177"/>
      <c r="C25" s="177"/>
      <c r="D25" s="176"/>
      <c r="E25" s="176"/>
      <c r="F25" s="176"/>
      <c r="G25" s="176">
        <f t="shared" si="2"/>
        <v>0</v>
      </c>
    </row>
    <row r="26" spans="1:8" s="164" customFormat="1" ht="21" customHeight="1">
      <c r="A26" s="175" t="s">
        <v>553</v>
      </c>
      <c r="B26" s="177"/>
      <c r="C26" s="177">
        <v>11389500</v>
      </c>
      <c r="D26" s="176"/>
      <c r="E26" s="176"/>
      <c r="F26" s="176"/>
      <c r="G26" s="176">
        <f t="shared" si="2"/>
        <v>11389500</v>
      </c>
    </row>
    <row r="27" spans="1:8" s="164" customFormat="1" ht="58.5" customHeight="1">
      <c r="A27" s="175" t="s">
        <v>554</v>
      </c>
      <c r="B27" s="176"/>
      <c r="C27" s="176"/>
      <c r="D27" s="176"/>
      <c r="E27" s="176"/>
      <c r="F27" s="176"/>
      <c r="G27" s="176">
        <f t="shared" si="2"/>
        <v>0</v>
      </c>
    </row>
    <row r="28" spans="1:8" s="164" customFormat="1" ht="21" customHeight="1">
      <c r="A28" s="175" t="s">
        <v>555</v>
      </c>
      <c r="B28" s="177"/>
      <c r="C28" s="177"/>
      <c r="D28" s="176"/>
      <c r="E28" s="176"/>
      <c r="F28" s="176"/>
      <c r="G28" s="176">
        <f t="shared" si="2"/>
        <v>0</v>
      </c>
    </row>
    <row r="29" spans="1:8" s="164" customFormat="1" ht="20.25" customHeight="1">
      <c r="A29" s="175" t="s">
        <v>556</v>
      </c>
      <c r="B29" s="176"/>
      <c r="C29" s="176"/>
      <c r="D29" s="176"/>
      <c r="E29" s="176"/>
      <c r="F29" s="176"/>
      <c r="G29" s="176">
        <f t="shared" si="2"/>
        <v>0</v>
      </c>
      <c r="H29" s="179"/>
    </row>
    <row r="30" spans="1:8" s="164" customFormat="1" ht="18.75">
      <c r="A30" s="175" t="s">
        <v>557</v>
      </c>
      <c r="B30" s="177"/>
      <c r="C30" s="177"/>
      <c r="D30" s="176"/>
      <c r="E30" s="176"/>
      <c r="F30" s="176"/>
      <c r="G30" s="176">
        <f t="shared" si="2"/>
        <v>0</v>
      </c>
    </row>
    <row r="31" spans="1:8" s="164" customFormat="1" ht="38.25" customHeight="1">
      <c r="A31" s="175" t="s">
        <v>558</v>
      </c>
      <c r="B31" s="176"/>
      <c r="C31" s="176">
        <v>7427325.9500000002</v>
      </c>
      <c r="D31" s="176"/>
      <c r="E31" s="176"/>
      <c r="F31" s="176"/>
      <c r="G31" s="176">
        <f t="shared" si="2"/>
        <v>7427325.9500000002</v>
      </c>
    </row>
    <row r="32" spans="1:8" s="164" customFormat="1" ht="18.75">
      <c r="A32" s="175" t="s">
        <v>559</v>
      </c>
      <c r="B32" s="176"/>
      <c r="C32" s="176">
        <v>244884.5</v>
      </c>
      <c r="D32" s="176"/>
      <c r="E32" s="176"/>
      <c r="F32" s="176"/>
      <c r="G32" s="176">
        <f t="shared" si="2"/>
        <v>244884.5</v>
      </c>
    </row>
    <row r="33" spans="1:7" s="164" customFormat="1" ht="18.75">
      <c r="A33" s="175" t="s">
        <v>560</v>
      </c>
      <c r="B33" s="176"/>
      <c r="C33" s="176">
        <v>163566.5</v>
      </c>
      <c r="D33" s="176"/>
      <c r="E33" s="176"/>
      <c r="F33" s="176"/>
      <c r="G33" s="176">
        <f t="shared" si="2"/>
        <v>163566.5</v>
      </c>
    </row>
    <row r="34" spans="1:7" s="164" customFormat="1" ht="18.75">
      <c r="A34" s="175" t="s">
        <v>561</v>
      </c>
      <c r="B34" s="176"/>
      <c r="C34" s="176"/>
      <c r="D34" s="176"/>
      <c r="E34" s="176"/>
      <c r="F34" s="176"/>
      <c r="G34" s="176">
        <f t="shared" si="2"/>
        <v>0</v>
      </c>
    </row>
    <row r="35" spans="1:7" s="164" customFormat="1" ht="18.75">
      <c r="A35" s="175" t="s">
        <v>562</v>
      </c>
      <c r="B35" s="176"/>
      <c r="C35" s="176"/>
      <c r="D35" s="176"/>
      <c r="E35" s="176"/>
      <c r="F35" s="176"/>
      <c r="G35" s="176">
        <f t="shared" si="2"/>
        <v>0</v>
      </c>
    </row>
    <row r="36" spans="1:7" s="164" customFormat="1" ht="18.75">
      <c r="A36" s="175" t="s">
        <v>563</v>
      </c>
      <c r="B36" s="176"/>
      <c r="C36" s="176"/>
      <c r="D36" s="176"/>
      <c r="E36" s="176"/>
      <c r="F36" s="176"/>
      <c r="G36" s="176">
        <f t="shared" si="2"/>
        <v>0</v>
      </c>
    </row>
    <row r="37" spans="1:7" s="164" customFormat="1" ht="18.75">
      <c r="A37" s="175" t="s">
        <v>564</v>
      </c>
      <c r="B37" s="176"/>
      <c r="C37" s="176">
        <v>8328643.5</v>
      </c>
      <c r="D37" s="176"/>
      <c r="E37" s="176"/>
      <c r="F37" s="176"/>
      <c r="G37" s="176">
        <f t="shared" si="2"/>
        <v>8328643.5</v>
      </c>
    </row>
    <row r="38" spans="1:7" s="164" customFormat="1" ht="18.75">
      <c r="A38" s="175" t="s">
        <v>565</v>
      </c>
      <c r="B38" s="176"/>
      <c r="C38" s="176"/>
      <c r="D38" s="176"/>
      <c r="E38" s="176"/>
      <c r="F38" s="176"/>
      <c r="G38" s="176">
        <f t="shared" si="2"/>
        <v>0</v>
      </c>
    </row>
    <row r="39" spans="1:7" s="164" customFormat="1" ht="18.75">
      <c r="A39" s="175" t="s">
        <v>566</v>
      </c>
      <c r="B39" s="176"/>
      <c r="C39" s="176"/>
      <c r="D39" s="176"/>
      <c r="E39" s="176"/>
      <c r="F39" s="176"/>
      <c r="G39" s="176">
        <f t="shared" si="2"/>
        <v>0</v>
      </c>
    </row>
    <row r="40" spans="1:7" s="164" customFormat="1" ht="18.75">
      <c r="A40" s="175" t="s">
        <v>567</v>
      </c>
      <c r="B40" s="176"/>
      <c r="C40" s="176">
        <v>20160985</v>
      </c>
      <c r="D40" s="176"/>
      <c r="E40" s="176"/>
      <c r="F40" s="176"/>
      <c r="G40" s="176">
        <f t="shared" si="2"/>
        <v>20160985</v>
      </c>
    </row>
    <row r="41" spans="1:7" s="164" customFormat="1" ht="18.75">
      <c r="A41" s="175" t="s">
        <v>568</v>
      </c>
      <c r="B41" s="176"/>
      <c r="C41" s="176">
        <v>1065575.9099999999</v>
      </c>
      <c r="D41" s="176"/>
      <c r="E41" s="176"/>
      <c r="F41" s="176"/>
      <c r="G41" s="176">
        <f t="shared" si="2"/>
        <v>1065575.9099999999</v>
      </c>
    </row>
    <row r="42" spans="1:7" s="164" customFormat="1" ht="18.75">
      <c r="A42" s="175" t="s">
        <v>569</v>
      </c>
      <c r="B42" s="176"/>
      <c r="C42" s="176">
        <v>5777480</v>
      </c>
      <c r="D42" s="176"/>
      <c r="E42" s="176"/>
      <c r="F42" s="176"/>
      <c r="G42" s="176">
        <f t="shared" si="2"/>
        <v>5777480</v>
      </c>
    </row>
    <row r="43" spans="1:7" s="164" customFormat="1" ht="18.75">
      <c r="A43" s="175" t="s">
        <v>570</v>
      </c>
      <c r="B43" s="176"/>
      <c r="C43" s="176"/>
      <c r="D43" s="176"/>
      <c r="E43" s="176"/>
      <c r="F43" s="176"/>
      <c r="G43" s="176">
        <f t="shared" si="2"/>
        <v>0</v>
      </c>
    </row>
    <row r="44" spans="1:7" s="164" customFormat="1" ht="18.75">
      <c r="A44" s="175" t="s">
        <v>571</v>
      </c>
      <c r="B44" s="176"/>
      <c r="C44" s="176">
        <v>651148.72</v>
      </c>
      <c r="D44" s="176"/>
      <c r="E44" s="176"/>
      <c r="F44" s="176"/>
      <c r="G44" s="176">
        <f t="shared" si="2"/>
        <v>651148.72</v>
      </c>
    </row>
    <row r="45" spans="1:7" s="164" customFormat="1" ht="18.75">
      <c r="A45" s="175" t="s">
        <v>572</v>
      </c>
      <c r="B45" s="176"/>
      <c r="C45" s="176"/>
      <c r="D45" s="176"/>
      <c r="E45" s="176"/>
      <c r="F45" s="176"/>
      <c r="G45" s="176">
        <f t="shared" si="2"/>
        <v>0</v>
      </c>
    </row>
    <row r="46" spans="1:7" s="164" customFormat="1" ht="18.75">
      <c r="A46" s="175" t="s">
        <v>573</v>
      </c>
      <c r="B46" s="176"/>
      <c r="C46" s="176">
        <v>168445</v>
      </c>
      <c r="D46" s="176"/>
      <c r="E46" s="176"/>
      <c r="F46" s="176"/>
      <c r="G46" s="176">
        <f t="shared" si="2"/>
        <v>168445</v>
      </c>
    </row>
    <row r="47" spans="1:7" s="164" customFormat="1" ht="18.75">
      <c r="A47" s="175" t="s">
        <v>574</v>
      </c>
      <c r="B47" s="176"/>
      <c r="C47" s="176"/>
      <c r="D47" s="176"/>
      <c r="E47" s="176"/>
      <c r="F47" s="176"/>
      <c r="G47" s="176">
        <f t="shared" si="2"/>
        <v>0</v>
      </c>
    </row>
    <row r="48" spans="1:7" s="164" customFormat="1" ht="18.75">
      <c r="A48" s="175" t="s">
        <v>575</v>
      </c>
      <c r="B48" s="176"/>
      <c r="C48" s="176">
        <v>29457038</v>
      </c>
      <c r="D48" s="176"/>
      <c r="E48" s="176"/>
      <c r="F48" s="176"/>
      <c r="G48" s="176">
        <f t="shared" si="2"/>
        <v>29457038</v>
      </c>
    </row>
    <row r="49" spans="1:7" s="164" customFormat="1" ht="18.75">
      <c r="A49" s="175" t="s">
        <v>576</v>
      </c>
      <c r="B49" s="176"/>
      <c r="C49" s="176">
        <v>15978500</v>
      </c>
      <c r="D49" s="176"/>
      <c r="E49" s="176"/>
      <c r="F49" s="176"/>
      <c r="G49" s="176">
        <f t="shared" si="2"/>
        <v>15978500</v>
      </c>
    </row>
    <row r="50" spans="1:7" s="164" customFormat="1" ht="56.25">
      <c r="A50" s="175" t="s">
        <v>577</v>
      </c>
      <c r="B50" s="176"/>
      <c r="C50" s="176">
        <v>16596669.359999999</v>
      </c>
      <c r="D50" s="176"/>
      <c r="E50" s="176"/>
      <c r="F50" s="176"/>
      <c r="G50" s="176">
        <f t="shared" si="2"/>
        <v>16596669.359999999</v>
      </c>
    </row>
    <row r="51" spans="1:7" s="164" customFormat="1" ht="56.25">
      <c r="A51" s="175" t="s">
        <v>578</v>
      </c>
      <c r="B51" s="176"/>
      <c r="C51" s="176">
        <v>2169407.31</v>
      </c>
      <c r="D51" s="176"/>
      <c r="E51" s="176" t="s">
        <v>579</v>
      </c>
      <c r="F51" s="176"/>
      <c r="G51" s="176">
        <f t="shared" si="2"/>
        <v>2169407.31</v>
      </c>
    </row>
    <row r="52" spans="1:7" s="164" customFormat="1" ht="18.75">
      <c r="A52" s="175" t="s">
        <v>580</v>
      </c>
      <c r="B52" s="176"/>
      <c r="C52" s="176"/>
      <c r="D52" s="176"/>
      <c r="E52" s="176"/>
      <c r="F52" s="176">
        <v>350</v>
      </c>
      <c r="G52" s="176">
        <f>SUM(B52:F52)</f>
        <v>350</v>
      </c>
    </row>
    <row r="53" spans="1:7" s="164" customFormat="1" ht="18.75">
      <c r="A53" s="173" t="s">
        <v>581</v>
      </c>
      <c r="B53" s="180">
        <f>SUM(B21:B49)</f>
        <v>0</v>
      </c>
      <c r="C53" s="180">
        <f>SUM(C21:C51)</f>
        <v>122252849.75</v>
      </c>
      <c r="D53" s="180">
        <f>SUM(D21:D49)</f>
        <v>0</v>
      </c>
      <c r="E53" s="180">
        <f>SUM(E21:E49)</f>
        <v>0</v>
      </c>
      <c r="F53" s="180">
        <f>SUM(F21:F52)</f>
        <v>350</v>
      </c>
      <c r="G53" s="174">
        <f>SUM(B53:F53)</f>
        <v>122253199.75</v>
      </c>
    </row>
    <row r="54" spans="1:7" s="164" customFormat="1" ht="19.5" thickBot="1">
      <c r="A54" s="181" t="s">
        <v>582</v>
      </c>
      <c r="B54" s="182">
        <f>B18-B53</f>
        <v>52947060</v>
      </c>
      <c r="C54" s="182">
        <f>C18-C53</f>
        <v>107954531.16</v>
      </c>
      <c r="D54" s="182">
        <f>D18-D53</f>
        <v>0</v>
      </c>
      <c r="E54" s="182">
        <f>E18-E53</f>
        <v>0</v>
      </c>
      <c r="F54" s="182">
        <f>F18-F53</f>
        <v>47051.69</v>
      </c>
      <c r="G54" s="183">
        <f>SUM(B54:F54)</f>
        <v>160948642.84999999</v>
      </c>
    </row>
    <row r="55" spans="1:7" ht="19.5" thickTop="1">
      <c r="A55" s="184" t="s">
        <v>583</v>
      </c>
      <c r="B55" s="184"/>
      <c r="C55" s="184"/>
      <c r="D55" s="184"/>
    </row>
    <row r="56" spans="1:7" ht="18.75">
      <c r="A56" s="184" t="s">
        <v>584</v>
      </c>
      <c r="B56" s="184"/>
      <c r="C56" s="184"/>
      <c r="D56" s="184"/>
    </row>
    <row r="57" spans="1:7" ht="18.75">
      <c r="A57" s="184"/>
      <c r="B57" s="184"/>
      <c r="C57" s="185"/>
      <c r="D57" s="184"/>
    </row>
    <row r="58" spans="1:7" ht="18.75">
      <c r="A58" s="186"/>
      <c r="B58" s="184"/>
      <c r="C58" s="185"/>
      <c r="F58" s="187" t="s">
        <v>523</v>
      </c>
      <c r="G58" s="188"/>
    </row>
    <row r="59" spans="1:7" ht="18.75">
      <c r="A59" s="186"/>
      <c r="B59" s="184"/>
      <c r="C59" s="184"/>
      <c r="F59" s="189" t="s">
        <v>524</v>
      </c>
      <c r="G59" s="188"/>
    </row>
  </sheetData>
  <sheetProtection password="CCC5" sheet="1" objects="1" scenarios="1"/>
  <mergeCells count="6">
    <mergeCell ref="A9:A10"/>
    <mergeCell ref="A4:G4"/>
    <mergeCell ref="A5:G5"/>
    <mergeCell ref="A6:G6"/>
    <mergeCell ref="A7:G7"/>
    <mergeCell ref="B8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4"/>
  <sheetViews>
    <sheetView zoomScale="115" zoomScaleNormal="115" workbookViewId="0">
      <selection activeCell="J54" sqref="J54:K54"/>
    </sheetView>
  </sheetViews>
  <sheetFormatPr defaultRowHeight="15.75"/>
  <cols>
    <col min="1" max="8" width="9.140625" style="1"/>
    <col min="9" max="9" width="19.28515625" style="1" customWidth="1"/>
    <col min="10" max="16384" width="9.140625" style="1"/>
  </cols>
  <sheetData>
    <row r="1" spans="1:11">
      <c r="A1" s="1" t="s">
        <v>585</v>
      </c>
    </row>
    <row r="2" spans="1:11">
      <c r="A2" s="1" t="s">
        <v>586</v>
      </c>
    </row>
    <row r="5" spans="1:11">
      <c r="A5" s="387" t="s">
        <v>587</v>
      </c>
      <c r="B5" s="387"/>
      <c r="C5" s="387"/>
      <c r="D5" s="387"/>
      <c r="E5" s="387"/>
      <c r="F5" s="387"/>
      <c r="G5" s="387"/>
      <c r="H5" s="387"/>
      <c r="I5" s="387"/>
      <c r="J5" s="190"/>
      <c r="K5" s="190"/>
    </row>
    <row r="6" spans="1:11">
      <c r="A6" s="387" t="s">
        <v>588</v>
      </c>
      <c r="B6" s="387"/>
      <c r="C6" s="387"/>
      <c r="D6" s="387"/>
      <c r="E6" s="387"/>
      <c r="F6" s="387"/>
      <c r="G6" s="387"/>
      <c r="H6" s="387"/>
      <c r="I6" s="387"/>
      <c r="J6" s="190"/>
      <c r="K6" s="190"/>
    </row>
    <row r="9" spans="1:11">
      <c r="A9" s="1" t="s">
        <v>589</v>
      </c>
      <c r="D9" s="191" t="s">
        <v>339</v>
      </c>
    </row>
    <row r="11" spans="1:11">
      <c r="A11" s="1" t="s">
        <v>590</v>
      </c>
      <c r="I11" s="192">
        <v>176333310.50999999</v>
      </c>
    </row>
    <row r="13" spans="1:11">
      <c r="A13" s="1" t="s">
        <v>591</v>
      </c>
      <c r="B13" s="1" t="s">
        <v>592</v>
      </c>
    </row>
    <row r="16" spans="1:11">
      <c r="B16" s="1" t="s">
        <v>593</v>
      </c>
      <c r="I16" s="163"/>
    </row>
    <row r="17" spans="2:12">
      <c r="B17" s="193"/>
      <c r="C17" s="193"/>
      <c r="D17" s="193"/>
      <c r="E17" s="193"/>
      <c r="F17" s="193"/>
      <c r="I17" s="194" t="s">
        <v>594</v>
      </c>
    </row>
    <row r="18" spans="2:12">
      <c r="B18" s="3"/>
      <c r="C18" s="3"/>
      <c r="D18" s="3"/>
      <c r="E18" s="3"/>
      <c r="F18" s="3"/>
      <c r="I18" s="3"/>
    </row>
    <row r="19" spans="2:12">
      <c r="B19" s="3"/>
      <c r="C19" s="3"/>
      <c r="D19" s="3"/>
      <c r="E19" s="3"/>
      <c r="F19" s="3"/>
      <c r="I19" s="3"/>
    </row>
    <row r="21" spans="2:12">
      <c r="B21" s="1" t="s">
        <v>595</v>
      </c>
    </row>
    <row r="22" spans="2:12">
      <c r="B22" s="193"/>
      <c r="C22" s="193"/>
      <c r="D22" s="193"/>
      <c r="E22" s="193"/>
      <c r="F22" s="193"/>
      <c r="I22" s="195">
        <v>65580748.950000003</v>
      </c>
    </row>
    <row r="23" spans="2:12">
      <c r="B23" s="3"/>
      <c r="C23" s="3"/>
      <c r="D23" s="3"/>
      <c r="E23" s="3"/>
      <c r="F23" s="3"/>
      <c r="I23" s="3"/>
    </row>
    <row r="24" spans="2:12">
      <c r="B24" s="3"/>
      <c r="C24" s="3"/>
      <c r="D24" s="3"/>
      <c r="E24" s="3"/>
      <c r="F24" s="3"/>
      <c r="I24" s="3"/>
    </row>
    <row r="26" spans="2:12">
      <c r="B26" s="1" t="s">
        <v>596</v>
      </c>
    </row>
    <row r="27" spans="2:12">
      <c r="B27" s="193"/>
      <c r="C27" s="193"/>
      <c r="D27" s="193"/>
      <c r="E27" s="193"/>
      <c r="F27" s="193"/>
      <c r="I27" s="194">
        <v>88479878.159999996</v>
      </c>
      <c r="L27" s="1" t="s">
        <v>606</v>
      </c>
    </row>
    <row r="28" spans="2:12">
      <c r="B28" s="3"/>
      <c r="C28" s="3"/>
      <c r="D28" s="3"/>
      <c r="E28" s="3"/>
      <c r="F28" s="3"/>
      <c r="I28" s="3"/>
    </row>
    <row r="29" spans="2:12">
      <c r="B29" s="3"/>
      <c r="C29" s="3"/>
      <c r="D29" s="3"/>
      <c r="E29" s="3"/>
      <c r="F29" s="3"/>
      <c r="I29" s="3"/>
    </row>
    <row r="30" spans="2:12">
      <c r="B30" s="196"/>
      <c r="C30" s="196"/>
      <c r="D30" s="196"/>
      <c r="E30" s="196"/>
      <c r="F30" s="196"/>
      <c r="G30" s="196"/>
      <c r="H30" s="196"/>
      <c r="I30" s="196"/>
    </row>
    <row r="31" spans="2:12">
      <c r="B31" s="1" t="s">
        <v>597</v>
      </c>
    </row>
    <row r="32" spans="2:12">
      <c r="B32" s="193"/>
      <c r="C32" s="193"/>
      <c r="D32" s="193"/>
      <c r="E32" s="193"/>
      <c r="F32" s="193"/>
      <c r="I32" s="194" t="s">
        <v>594</v>
      </c>
    </row>
    <row r="33" spans="1:9">
      <c r="B33" s="3"/>
      <c r="C33" s="3"/>
      <c r="D33" s="3"/>
      <c r="E33" s="3"/>
      <c r="F33" s="3"/>
      <c r="I33" s="3"/>
    </row>
    <row r="34" spans="1:9">
      <c r="B34" s="3"/>
      <c r="C34" s="3"/>
      <c r="D34" s="3"/>
      <c r="E34" s="3"/>
      <c r="F34" s="3"/>
      <c r="I34" s="3"/>
    </row>
    <row r="36" spans="1:9">
      <c r="A36" s="1" t="s">
        <v>598</v>
      </c>
      <c r="I36" s="197">
        <f>SUM(I22,I17,I27,I32)</f>
        <v>154060627.11000001</v>
      </c>
    </row>
    <row r="37" spans="1:9" ht="16.5" thickBot="1">
      <c r="A37" s="1" t="s">
        <v>599</v>
      </c>
      <c r="I37" s="198">
        <f>I11-I36</f>
        <v>22272683.399999976</v>
      </c>
    </row>
    <row r="38" spans="1:9" ht="16.5" thickTop="1">
      <c r="I38" s="199"/>
    </row>
    <row r="40" spans="1:9">
      <c r="F40" s="1" t="s">
        <v>600</v>
      </c>
    </row>
    <row r="41" spans="1:9">
      <c r="F41" s="1" t="s">
        <v>601</v>
      </c>
    </row>
    <row r="42" spans="1:9">
      <c r="F42" s="1" t="s">
        <v>602</v>
      </c>
    </row>
    <row r="43" spans="1:9">
      <c r="F43" s="1" t="s">
        <v>603</v>
      </c>
    </row>
    <row r="47" spans="1:9">
      <c r="F47" s="388" t="s">
        <v>523</v>
      </c>
      <c r="G47" s="388"/>
      <c r="H47" s="388"/>
    </row>
    <row r="48" spans="1:9">
      <c r="F48" s="389" t="s">
        <v>524</v>
      </c>
      <c r="G48" s="389"/>
      <c r="H48" s="389"/>
    </row>
    <row r="49" spans="6:7">
      <c r="G49" s="200"/>
    </row>
    <row r="53" spans="6:7">
      <c r="F53" s="201" t="s">
        <v>604</v>
      </c>
    </row>
    <row r="54" spans="6:7">
      <c r="F54" s="200" t="s">
        <v>605</v>
      </c>
    </row>
  </sheetData>
  <sheetProtection password="CCC5" sheet="1" objects="1" scenarios="1"/>
  <mergeCells count="4">
    <mergeCell ref="A5:I5"/>
    <mergeCell ref="A6:I6"/>
    <mergeCell ref="F47:H47"/>
    <mergeCell ref="F48:H48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9"/>
  <sheetViews>
    <sheetView topLeftCell="A28" workbookViewId="0">
      <selection activeCell="J47" sqref="J47"/>
    </sheetView>
  </sheetViews>
  <sheetFormatPr defaultColWidth="9.140625" defaultRowHeight="15.75"/>
  <cols>
    <col min="1" max="1" width="3.28515625" style="203" customWidth="1"/>
    <col min="2" max="2" width="2.85546875" style="203" customWidth="1"/>
    <col min="3" max="3" width="47.7109375" style="203" bestFit="1" customWidth="1"/>
    <col min="4" max="4" width="3" style="203" customWidth="1"/>
    <col min="5" max="5" width="26.85546875" style="204" bestFit="1" customWidth="1"/>
    <col min="6" max="6" width="2.85546875" style="204" customWidth="1"/>
    <col min="7" max="7" width="9.140625" style="203"/>
    <col min="8" max="8" width="12.140625" style="203" bestFit="1" customWidth="1"/>
    <col min="9" max="16384" width="9.140625" style="203"/>
  </cols>
  <sheetData>
    <row r="1" spans="1:5">
      <c r="A1" s="202" t="s">
        <v>607</v>
      </c>
    </row>
    <row r="2" spans="1:5">
      <c r="A2" s="202" t="s">
        <v>528</v>
      </c>
    </row>
    <row r="4" spans="1:5">
      <c r="A4" s="390" t="s">
        <v>608</v>
      </c>
      <c r="B4" s="390"/>
      <c r="C4" s="390"/>
      <c r="D4" s="390"/>
      <c r="E4" s="390"/>
    </row>
    <row r="5" spans="1:5">
      <c r="A5" s="390" t="s">
        <v>609</v>
      </c>
      <c r="B5" s="390"/>
      <c r="C5" s="390"/>
      <c r="D5" s="390"/>
      <c r="E5" s="390"/>
    </row>
    <row r="6" spans="1:5">
      <c r="A6" s="390" t="s">
        <v>610</v>
      </c>
      <c r="B6" s="390"/>
      <c r="C6" s="390"/>
      <c r="D6" s="390"/>
      <c r="E6" s="390"/>
    </row>
    <row r="7" spans="1:5">
      <c r="A7" s="390" t="s">
        <v>611</v>
      </c>
      <c r="B7" s="390"/>
      <c r="C7" s="390"/>
      <c r="D7" s="390"/>
      <c r="E7" s="390"/>
    </row>
    <row r="8" spans="1:5">
      <c r="D8" s="205"/>
    </row>
    <row r="9" spans="1:5">
      <c r="A9" s="206" t="s">
        <v>612</v>
      </c>
    </row>
    <row r="10" spans="1:5">
      <c r="B10" s="207" t="s">
        <v>613</v>
      </c>
    </row>
    <row r="11" spans="1:5">
      <c r="C11" s="203" t="s">
        <v>614</v>
      </c>
      <c r="E11" s="208">
        <f>5630230.31+5155228.52+8953743.06</f>
        <v>19739201.890000001</v>
      </c>
    </row>
    <row r="12" spans="1:5">
      <c r="C12" s="203" t="s">
        <v>615</v>
      </c>
      <c r="E12" s="204">
        <f>246802438+246802438+246802439</f>
        <v>740407315</v>
      </c>
    </row>
    <row r="13" spans="1:5">
      <c r="C13" s="203" t="s">
        <v>616</v>
      </c>
      <c r="E13" s="204">
        <f>22302922.78+62737326.18+57480715.96</f>
        <v>142520964.92000002</v>
      </c>
    </row>
    <row r="14" spans="1:5">
      <c r="C14" s="203" t="s">
        <v>617</v>
      </c>
      <c r="E14" s="204">
        <f>388401.93+393496.71+364053.25</f>
        <v>1145951.8900000001</v>
      </c>
    </row>
    <row r="15" spans="1:5">
      <c r="C15" s="203" t="s">
        <v>618</v>
      </c>
      <c r="E15" s="209">
        <f>6445216.82+10662284.16+10325167+18300</f>
        <v>27450967.98</v>
      </c>
    </row>
    <row r="16" spans="1:5">
      <c r="C16" s="206" t="s">
        <v>619</v>
      </c>
      <c r="E16" s="210">
        <f>SUM(E11:E15)</f>
        <v>931264401.67999995</v>
      </c>
    </row>
    <row r="17" spans="1:6">
      <c r="B17" s="207" t="s">
        <v>620</v>
      </c>
    </row>
    <row r="18" spans="1:6">
      <c r="C18" s="203" t="s">
        <v>621</v>
      </c>
      <c r="E18" s="204">
        <f>77731819.09+91153986.08+152858032.66</f>
        <v>321743837.83000004</v>
      </c>
    </row>
    <row r="19" spans="1:6">
      <c r="C19" s="203" t="s">
        <v>622</v>
      </c>
      <c r="E19" s="204">
        <f>42075440.73+45593535.91+41825052.24</f>
        <v>129494028.88</v>
      </c>
    </row>
    <row r="20" spans="1:6">
      <c r="C20" s="203" t="s">
        <v>623</v>
      </c>
      <c r="E20" s="204">
        <f>54135025.17+96992656.97+87366134.35</f>
        <v>238493816.48999998</v>
      </c>
    </row>
    <row r="21" spans="1:6">
      <c r="C21" s="203" t="s">
        <v>624</v>
      </c>
      <c r="E21" s="204">
        <f>5723762.34+3622918.16+2540375.13</f>
        <v>11887055.629999999</v>
      </c>
    </row>
    <row r="22" spans="1:6">
      <c r="C22" s="203" t="s">
        <v>625</v>
      </c>
      <c r="E22" s="204">
        <f>1127862.64+4544409.98+3907338.84</f>
        <v>9579611.4600000009</v>
      </c>
    </row>
    <row r="23" spans="1:6">
      <c r="C23" s="206" t="s">
        <v>626</v>
      </c>
      <c r="E23" s="210">
        <f>SUM(E18:E22)</f>
        <v>711198350.29000008</v>
      </c>
    </row>
    <row r="24" spans="1:6">
      <c r="B24" s="206" t="s">
        <v>627</v>
      </c>
      <c r="E24" s="211">
        <f>E16-E23</f>
        <v>220066051.38999987</v>
      </c>
      <c r="F24" s="212"/>
    </row>
    <row r="25" spans="1:6">
      <c r="A25" s="206" t="s">
        <v>628</v>
      </c>
    </row>
    <row r="26" spans="1:6">
      <c r="B26" s="207" t="s">
        <v>613</v>
      </c>
    </row>
    <row r="27" spans="1:6">
      <c r="C27" s="203" t="s">
        <v>629</v>
      </c>
      <c r="E27" s="204">
        <v>0</v>
      </c>
    </row>
    <row r="28" spans="1:6" ht="31.5">
      <c r="C28" s="213" t="s">
        <v>630</v>
      </c>
      <c r="E28" s="204">
        <v>0</v>
      </c>
    </row>
    <row r="29" spans="1:6">
      <c r="C29" s="203" t="s">
        <v>631</v>
      </c>
    </row>
    <row r="30" spans="1:6">
      <c r="C30" s="203" t="s">
        <v>632</v>
      </c>
      <c r="E30" s="204">
        <f>77000+501775+1779850-18300</f>
        <v>2340325</v>
      </c>
    </row>
    <row r="31" spans="1:6">
      <c r="C31" s="206" t="s">
        <v>619</v>
      </c>
      <c r="E31" s="210">
        <f>SUM(E27:E30)</f>
        <v>2340325</v>
      </c>
    </row>
    <row r="32" spans="1:6">
      <c r="B32" s="207" t="s">
        <v>620</v>
      </c>
    </row>
    <row r="33" spans="1:5">
      <c r="C33" s="203" t="s">
        <v>633</v>
      </c>
      <c r="E33" s="204">
        <v>0</v>
      </c>
    </row>
    <row r="34" spans="1:5" ht="31.5">
      <c r="C34" s="213" t="s">
        <v>634</v>
      </c>
      <c r="E34" s="204">
        <f>61459664.65+44556132.67+40852333.88</f>
        <v>146868131.19999999</v>
      </c>
    </row>
    <row r="35" spans="1:5">
      <c r="C35" s="203" t="s">
        <v>635</v>
      </c>
    </row>
    <row r="36" spans="1:5">
      <c r="C36" s="203" t="s">
        <v>636</v>
      </c>
      <c r="E36" s="204">
        <f>1000000+2100000</f>
        <v>3100000</v>
      </c>
    </row>
    <row r="37" spans="1:5">
      <c r="C37" s="206" t="s">
        <v>626</v>
      </c>
      <c r="E37" s="210">
        <f>SUM(E33:E36)</f>
        <v>149968131.19999999</v>
      </c>
    </row>
    <row r="38" spans="1:5">
      <c r="B38" s="206" t="s">
        <v>637</v>
      </c>
      <c r="E38" s="211">
        <f>E31-E37</f>
        <v>-147627806.19999999</v>
      </c>
    </row>
    <row r="39" spans="1:5">
      <c r="A39" s="206" t="s">
        <v>638</v>
      </c>
    </row>
    <row r="40" spans="1:5">
      <c r="B40" s="207" t="s">
        <v>613</v>
      </c>
    </row>
    <row r="41" spans="1:5">
      <c r="C41" s="203" t="s">
        <v>639</v>
      </c>
      <c r="E41" s="204">
        <v>6846128.0899999999</v>
      </c>
    </row>
    <row r="42" spans="1:5">
      <c r="C42" s="206" t="s">
        <v>619</v>
      </c>
      <c r="E42" s="210">
        <f>E41</f>
        <v>6846128.0899999999</v>
      </c>
    </row>
    <row r="43" spans="1:5">
      <c r="B43" s="207" t="s">
        <v>620</v>
      </c>
    </row>
    <row r="44" spans="1:5">
      <c r="C44" s="203" t="s">
        <v>640</v>
      </c>
      <c r="E44" s="204">
        <v>0</v>
      </c>
    </row>
    <row r="45" spans="1:5">
      <c r="C45" s="203" t="s">
        <v>641</v>
      </c>
      <c r="E45" s="204">
        <f>14637525.29+10683429.24+12548650.05</f>
        <v>37869604.579999998</v>
      </c>
    </row>
    <row r="46" spans="1:5">
      <c r="C46" s="206" t="s">
        <v>626</v>
      </c>
      <c r="E46" s="210">
        <f>E44+E45</f>
        <v>37869604.579999998</v>
      </c>
    </row>
    <row r="47" spans="1:5">
      <c r="B47" s="206" t="s">
        <v>642</v>
      </c>
      <c r="E47" s="214">
        <f>E42-E46</f>
        <v>-31023476.489999998</v>
      </c>
    </row>
    <row r="48" spans="1:5">
      <c r="A48" s="206" t="s">
        <v>643</v>
      </c>
    </row>
    <row r="49" spans="1:5">
      <c r="C49" s="206" t="s">
        <v>644</v>
      </c>
      <c r="E49" s="212">
        <f>E24+E38+E47</f>
        <v>41414768.699999884</v>
      </c>
    </row>
    <row r="50" spans="1:5">
      <c r="A50" s="206" t="s">
        <v>645</v>
      </c>
      <c r="E50" s="212">
        <f>1408039494.11</f>
        <v>1408039494.1099999</v>
      </c>
    </row>
    <row r="51" spans="1:5" ht="16.5" thickBot="1">
      <c r="A51" s="206" t="s">
        <v>646</v>
      </c>
      <c r="E51" s="215">
        <f>E49+E50</f>
        <v>1449454262.8099997</v>
      </c>
    </row>
    <row r="52" spans="1:5" ht="16.5" thickTop="1">
      <c r="A52" s="206"/>
      <c r="E52" s="216"/>
    </row>
    <row r="53" spans="1:5">
      <c r="A53" s="206"/>
      <c r="E53" s="216"/>
    </row>
    <row r="54" spans="1:5">
      <c r="D54" s="217" t="s">
        <v>647</v>
      </c>
    </row>
    <row r="55" spans="1:5">
      <c r="D55" s="204"/>
    </row>
    <row r="56" spans="1:5">
      <c r="D56" s="204"/>
    </row>
    <row r="57" spans="1:5">
      <c r="D57" s="204"/>
    </row>
    <row r="58" spans="1:5">
      <c r="D58" s="212" t="s">
        <v>648</v>
      </c>
      <c r="E58" s="212"/>
    </row>
    <row r="59" spans="1:5">
      <c r="D59" s="218" t="s">
        <v>649</v>
      </c>
      <c r="E59" s="212"/>
    </row>
  </sheetData>
  <sheetProtection password="CCC5" sheet="1" objects="1" scenarios="1"/>
  <mergeCells count="4">
    <mergeCell ref="A4:E4"/>
    <mergeCell ref="A5:E5"/>
    <mergeCell ref="A6:E6"/>
    <mergeCell ref="A7:E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topLeftCell="A31" workbookViewId="0">
      <selection activeCell="E57" sqref="E57"/>
    </sheetView>
  </sheetViews>
  <sheetFormatPr defaultRowHeight="15"/>
  <cols>
    <col min="1" max="1" width="39.85546875" style="219" customWidth="1"/>
    <col min="2" max="2" width="13.5703125" style="219" customWidth="1"/>
    <col min="3" max="3" width="16.85546875" style="223" bestFit="1" customWidth="1"/>
    <col min="4" max="4" width="11.7109375" style="219" customWidth="1"/>
    <col min="5" max="5" width="11.85546875" style="219" customWidth="1"/>
    <col min="6" max="6" width="12.140625" style="224" customWidth="1"/>
    <col min="7" max="7" width="16.85546875" style="223" bestFit="1" customWidth="1"/>
    <col min="8" max="8" width="12" style="219" customWidth="1"/>
    <col min="9" max="9" width="18.42578125" style="219" customWidth="1"/>
    <col min="10" max="16384" width="9.140625" style="219"/>
  </cols>
  <sheetData>
    <row r="1" spans="1:9" s="220" customFormat="1" ht="15.75">
      <c r="A1" s="219" t="s">
        <v>650</v>
      </c>
      <c r="C1" s="221"/>
      <c r="F1" s="222"/>
      <c r="G1" s="221"/>
    </row>
    <row r="2" spans="1:9" s="220" customFormat="1" ht="15.75">
      <c r="C2" s="221"/>
      <c r="F2" s="222"/>
      <c r="G2" s="221"/>
    </row>
    <row r="3" spans="1:9" s="220" customFormat="1" ht="15.75">
      <c r="A3" s="394" t="s">
        <v>651</v>
      </c>
      <c r="B3" s="394"/>
      <c r="C3" s="394"/>
      <c r="D3" s="394"/>
      <c r="E3" s="394"/>
      <c r="F3" s="394"/>
      <c r="G3" s="394"/>
      <c r="H3" s="394"/>
      <c r="I3" s="394"/>
    </row>
    <row r="4" spans="1:9" s="220" customFormat="1" ht="15.75">
      <c r="A4" s="394" t="s">
        <v>652</v>
      </c>
      <c r="B4" s="394"/>
      <c r="C4" s="394"/>
      <c r="D4" s="394"/>
      <c r="E4" s="394"/>
      <c r="F4" s="394"/>
      <c r="G4" s="394"/>
      <c r="H4" s="394"/>
      <c r="I4" s="394"/>
    </row>
    <row r="5" spans="1:9" s="220" customFormat="1" ht="15.75">
      <c r="A5" s="219"/>
      <c r="B5" s="219"/>
      <c r="C5" s="223"/>
      <c r="D5" s="219"/>
      <c r="E5" s="219"/>
      <c r="F5" s="224"/>
      <c r="G5" s="223"/>
      <c r="H5" s="219"/>
      <c r="I5" s="219"/>
    </row>
    <row r="6" spans="1:9" s="220" customFormat="1" ht="15.75">
      <c r="A6" s="219" t="s">
        <v>653</v>
      </c>
      <c r="B6" s="225"/>
      <c r="C6" s="223"/>
      <c r="D6" s="219"/>
      <c r="E6" s="219"/>
      <c r="F6" s="224"/>
      <c r="G6" s="223"/>
      <c r="H6" s="219"/>
      <c r="I6" s="219"/>
    </row>
    <row r="7" spans="1:9" s="220" customFormat="1" ht="15.75">
      <c r="A7" s="219"/>
      <c r="B7" s="219"/>
      <c r="C7" s="223"/>
      <c r="D7" s="219"/>
      <c r="E7" s="219"/>
      <c r="F7" s="224"/>
      <c r="G7" s="223"/>
      <c r="H7" s="219"/>
      <c r="I7" s="219"/>
    </row>
    <row r="8" spans="1:9" s="226" customFormat="1" ht="15.75" customHeight="1">
      <c r="A8" s="395" t="s">
        <v>654</v>
      </c>
      <c r="B8" s="397" t="s">
        <v>655</v>
      </c>
      <c r="C8" s="398" t="s">
        <v>656</v>
      </c>
      <c r="D8" s="395" t="s">
        <v>657</v>
      </c>
      <c r="E8" s="397" t="s">
        <v>658</v>
      </c>
      <c r="F8" s="400" t="s">
        <v>659</v>
      </c>
      <c r="G8" s="401"/>
      <c r="H8" s="395" t="s">
        <v>11</v>
      </c>
      <c r="I8" s="395" t="s">
        <v>12</v>
      </c>
    </row>
    <row r="9" spans="1:9" s="226" customFormat="1" ht="28.5">
      <c r="A9" s="396"/>
      <c r="B9" s="396"/>
      <c r="C9" s="399"/>
      <c r="D9" s="396"/>
      <c r="E9" s="397"/>
      <c r="F9" s="227" t="s">
        <v>660</v>
      </c>
      <c r="G9" s="228" t="s">
        <v>661</v>
      </c>
      <c r="H9" s="396"/>
      <c r="I9" s="396"/>
    </row>
    <row r="10" spans="1:9" s="233" customFormat="1" ht="120">
      <c r="A10" s="229" t="s">
        <v>662</v>
      </c>
      <c r="B10" s="229" t="s">
        <v>46</v>
      </c>
      <c r="C10" s="230">
        <v>87957208.209999993</v>
      </c>
      <c r="D10" s="231"/>
      <c r="E10" s="231"/>
      <c r="F10" s="232">
        <v>0.6</v>
      </c>
      <c r="G10" s="230">
        <f>C10*0.6</f>
        <v>52774324.925999992</v>
      </c>
      <c r="H10" s="231"/>
      <c r="I10" s="229" t="s">
        <v>663</v>
      </c>
    </row>
    <row r="11" spans="1:9" s="233" customFormat="1" ht="120">
      <c r="A11" s="229" t="s">
        <v>664</v>
      </c>
      <c r="B11" s="229" t="s">
        <v>665</v>
      </c>
      <c r="C11" s="230">
        <v>45009579.520000003</v>
      </c>
      <c r="D11" s="231"/>
      <c r="E11" s="231"/>
      <c r="F11" s="232">
        <v>0.7</v>
      </c>
      <c r="G11" s="230">
        <f>C11*0.7</f>
        <v>31506705.664000001</v>
      </c>
      <c r="H11" s="231"/>
      <c r="I11" s="229" t="s">
        <v>666</v>
      </c>
    </row>
    <row r="12" spans="1:9" s="233" customFormat="1" ht="150">
      <c r="A12" s="229" t="s">
        <v>667</v>
      </c>
      <c r="B12" s="229" t="s">
        <v>668</v>
      </c>
      <c r="C12" s="230">
        <v>2999600</v>
      </c>
      <c r="D12" s="231"/>
      <c r="E12" s="231"/>
      <c r="F12" s="232">
        <v>1</v>
      </c>
      <c r="G12" s="230">
        <v>2999600</v>
      </c>
      <c r="H12" s="231"/>
      <c r="I12" s="229" t="s">
        <v>669</v>
      </c>
    </row>
    <row r="13" spans="1:9" s="233" customFormat="1" ht="165">
      <c r="A13" s="229" t="s">
        <v>670</v>
      </c>
      <c r="B13" s="229" t="s">
        <v>668</v>
      </c>
      <c r="C13" s="230">
        <v>2497336</v>
      </c>
      <c r="D13" s="231"/>
      <c r="E13" s="231"/>
      <c r="F13" s="232">
        <v>1</v>
      </c>
      <c r="G13" s="230">
        <v>2497336</v>
      </c>
      <c r="H13" s="231"/>
      <c r="I13" s="229" t="s">
        <v>671</v>
      </c>
    </row>
    <row r="14" spans="1:9" s="233" customFormat="1" ht="75">
      <c r="A14" s="229" t="s">
        <v>672</v>
      </c>
      <c r="B14" s="229" t="s">
        <v>673</v>
      </c>
      <c r="C14" s="230">
        <v>962800</v>
      </c>
      <c r="D14" s="231"/>
      <c r="E14" s="231"/>
      <c r="F14" s="232">
        <v>1</v>
      </c>
      <c r="G14" s="230">
        <v>962800</v>
      </c>
      <c r="H14" s="231"/>
      <c r="I14" s="229" t="s">
        <v>674</v>
      </c>
    </row>
    <row r="15" spans="1:9" s="233" customFormat="1" ht="75">
      <c r="A15" s="229" t="s">
        <v>675</v>
      </c>
      <c r="B15" s="229" t="s">
        <v>676</v>
      </c>
      <c r="C15" s="230">
        <v>962800</v>
      </c>
      <c r="D15" s="231"/>
      <c r="E15" s="231"/>
      <c r="F15" s="232">
        <v>1</v>
      </c>
      <c r="G15" s="230">
        <v>962800</v>
      </c>
      <c r="H15" s="231"/>
      <c r="I15" s="229" t="s">
        <v>674</v>
      </c>
    </row>
    <row r="16" spans="1:9" s="233" customFormat="1" ht="75">
      <c r="A16" s="229" t="s">
        <v>677</v>
      </c>
      <c r="B16" s="229" t="s">
        <v>678</v>
      </c>
      <c r="C16" s="230">
        <v>962800</v>
      </c>
      <c r="D16" s="231"/>
      <c r="E16" s="231"/>
      <c r="F16" s="232">
        <v>1</v>
      </c>
      <c r="G16" s="230">
        <v>962800</v>
      </c>
      <c r="H16" s="231"/>
      <c r="I16" s="229" t="s">
        <v>674</v>
      </c>
    </row>
    <row r="17" spans="1:9" s="233" customFormat="1" ht="75">
      <c r="A17" s="229" t="s">
        <v>679</v>
      </c>
      <c r="B17" s="229" t="s">
        <v>680</v>
      </c>
      <c r="C17" s="230">
        <v>962800</v>
      </c>
      <c r="D17" s="231"/>
      <c r="E17" s="231"/>
      <c r="F17" s="232">
        <v>1</v>
      </c>
      <c r="G17" s="230">
        <v>962800</v>
      </c>
      <c r="H17" s="231"/>
      <c r="I17" s="229" t="s">
        <v>674</v>
      </c>
    </row>
    <row r="18" spans="1:9" s="233" customFormat="1" ht="75">
      <c r="A18" s="229" t="s">
        <v>681</v>
      </c>
      <c r="B18" s="229" t="s">
        <v>682</v>
      </c>
      <c r="C18" s="230">
        <v>962800</v>
      </c>
      <c r="D18" s="231"/>
      <c r="E18" s="231"/>
      <c r="F18" s="232">
        <v>1</v>
      </c>
      <c r="G18" s="230">
        <v>800000</v>
      </c>
      <c r="H18" s="231"/>
      <c r="I18" s="229" t="s">
        <v>674</v>
      </c>
    </row>
    <row r="19" spans="1:9" s="233" customFormat="1" ht="75">
      <c r="A19" s="229" t="s">
        <v>683</v>
      </c>
      <c r="B19" s="229" t="s">
        <v>684</v>
      </c>
      <c r="C19" s="230">
        <v>962800</v>
      </c>
      <c r="D19" s="231"/>
      <c r="E19" s="231"/>
      <c r="F19" s="232">
        <v>1</v>
      </c>
      <c r="G19" s="230">
        <v>962800</v>
      </c>
      <c r="H19" s="231"/>
      <c r="I19" s="229" t="s">
        <v>685</v>
      </c>
    </row>
    <row r="20" spans="1:9" s="233" customFormat="1" ht="75">
      <c r="A20" s="229" t="s">
        <v>686</v>
      </c>
      <c r="B20" s="229" t="s">
        <v>687</v>
      </c>
      <c r="C20" s="230">
        <v>962800</v>
      </c>
      <c r="D20" s="231"/>
      <c r="E20" s="231"/>
      <c r="F20" s="232">
        <v>1</v>
      </c>
      <c r="G20" s="230">
        <v>962800</v>
      </c>
      <c r="H20" s="231"/>
      <c r="I20" s="229" t="s">
        <v>674</v>
      </c>
    </row>
    <row r="21" spans="1:9" s="233" customFormat="1" ht="75">
      <c r="A21" s="229" t="s">
        <v>688</v>
      </c>
      <c r="B21" s="229" t="s">
        <v>689</v>
      </c>
      <c r="C21" s="230">
        <v>962800</v>
      </c>
      <c r="D21" s="231"/>
      <c r="E21" s="231"/>
      <c r="F21" s="232">
        <v>1</v>
      </c>
      <c r="G21" s="230">
        <v>962800</v>
      </c>
      <c r="H21" s="231"/>
      <c r="I21" s="229" t="s">
        <v>674</v>
      </c>
    </row>
    <row r="22" spans="1:9" s="233" customFormat="1" ht="75">
      <c r="A22" s="229" t="s">
        <v>690</v>
      </c>
      <c r="B22" s="229" t="s">
        <v>691</v>
      </c>
      <c r="C22" s="230">
        <v>962800</v>
      </c>
      <c r="D22" s="231"/>
      <c r="E22" s="231"/>
      <c r="F22" s="232">
        <v>1</v>
      </c>
      <c r="G22" s="230">
        <v>962800</v>
      </c>
      <c r="H22" s="231"/>
      <c r="I22" s="229" t="s">
        <v>674</v>
      </c>
    </row>
    <row r="23" spans="1:9" s="233" customFormat="1" ht="75">
      <c r="A23" s="229" t="s">
        <v>692</v>
      </c>
      <c r="B23" s="229" t="s">
        <v>693</v>
      </c>
      <c r="C23" s="230">
        <v>962800</v>
      </c>
      <c r="D23" s="231"/>
      <c r="E23" s="231"/>
      <c r="F23" s="232">
        <v>1</v>
      </c>
      <c r="G23" s="230">
        <v>962800</v>
      </c>
      <c r="H23" s="231"/>
      <c r="I23" s="229" t="s">
        <v>674</v>
      </c>
    </row>
    <row r="24" spans="1:9" s="233" customFormat="1" ht="75">
      <c r="A24" s="229" t="s">
        <v>694</v>
      </c>
      <c r="B24" s="229" t="s">
        <v>695</v>
      </c>
      <c r="C24" s="230">
        <v>962800</v>
      </c>
      <c r="D24" s="231"/>
      <c r="E24" s="231"/>
      <c r="F24" s="232">
        <v>1</v>
      </c>
      <c r="G24" s="230">
        <v>962800</v>
      </c>
      <c r="H24" s="231"/>
      <c r="I24" s="229" t="s">
        <v>696</v>
      </c>
    </row>
    <row r="25" spans="1:9" s="233" customFormat="1" ht="75">
      <c r="A25" s="229" t="s">
        <v>697</v>
      </c>
      <c r="B25" s="229" t="s">
        <v>698</v>
      </c>
      <c r="C25" s="230">
        <v>962800</v>
      </c>
      <c r="D25" s="231"/>
      <c r="E25" s="231"/>
      <c r="F25" s="232">
        <v>1</v>
      </c>
      <c r="G25" s="230">
        <v>962800</v>
      </c>
      <c r="H25" s="231"/>
      <c r="I25" s="229" t="s">
        <v>696</v>
      </c>
    </row>
    <row r="26" spans="1:9" s="233" customFormat="1" ht="75">
      <c r="A26" s="229" t="s">
        <v>699</v>
      </c>
      <c r="B26" s="229" t="s">
        <v>700</v>
      </c>
      <c r="C26" s="230">
        <v>962800</v>
      </c>
      <c r="D26" s="231"/>
      <c r="E26" s="231"/>
      <c r="F26" s="232">
        <v>1</v>
      </c>
      <c r="G26" s="230">
        <v>962800</v>
      </c>
      <c r="H26" s="231"/>
      <c r="I26" s="229" t="s">
        <v>696</v>
      </c>
    </row>
    <row r="27" spans="1:9" s="233" customFormat="1" ht="75">
      <c r="A27" s="229" t="s">
        <v>701</v>
      </c>
      <c r="B27" s="229" t="s">
        <v>702</v>
      </c>
      <c r="C27" s="230">
        <v>962800</v>
      </c>
      <c r="D27" s="231"/>
      <c r="E27" s="231"/>
      <c r="F27" s="232">
        <v>1</v>
      </c>
      <c r="G27" s="230">
        <v>962800</v>
      </c>
      <c r="H27" s="231"/>
      <c r="I27" s="229" t="s">
        <v>696</v>
      </c>
    </row>
    <row r="28" spans="1:9" s="233" customFormat="1" ht="75">
      <c r="A28" s="229" t="s">
        <v>703</v>
      </c>
      <c r="B28" s="229" t="s">
        <v>704</v>
      </c>
      <c r="C28" s="230">
        <v>962800</v>
      </c>
      <c r="D28" s="231"/>
      <c r="E28" s="231"/>
      <c r="F28" s="232">
        <v>1</v>
      </c>
      <c r="G28" s="230">
        <v>962800</v>
      </c>
      <c r="H28" s="231"/>
      <c r="I28" s="229" t="s">
        <v>696</v>
      </c>
    </row>
    <row r="29" spans="1:9" s="233" customFormat="1" ht="75">
      <c r="A29" s="229" t="s">
        <v>705</v>
      </c>
      <c r="B29" s="229" t="s">
        <v>706</v>
      </c>
      <c r="C29" s="230">
        <v>962800</v>
      </c>
      <c r="D29" s="231"/>
      <c r="E29" s="231"/>
      <c r="F29" s="232">
        <v>1</v>
      </c>
      <c r="G29" s="230">
        <v>962800</v>
      </c>
      <c r="H29" s="231"/>
      <c r="I29" s="229" t="s">
        <v>696</v>
      </c>
    </row>
    <row r="30" spans="1:9" s="233" customFormat="1" ht="75">
      <c r="A30" s="229" t="s">
        <v>707</v>
      </c>
      <c r="B30" s="229" t="s">
        <v>708</v>
      </c>
      <c r="C30" s="230">
        <v>962800</v>
      </c>
      <c r="D30" s="231"/>
      <c r="E30" s="231"/>
      <c r="F30" s="232">
        <v>1</v>
      </c>
      <c r="G30" s="230">
        <v>962800</v>
      </c>
      <c r="H30" s="231"/>
      <c r="I30" s="229" t="s">
        <v>696</v>
      </c>
    </row>
    <row r="31" spans="1:9" s="233" customFormat="1" ht="75.75" thickBot="1">
      <c r="A31" s="234" t="s">
        <v>683</v>
      </c>
      <c r="B31" s="234" t="s">
        <v>684</v>
      </c>
      <c r="C31" s="235">
        <v>962800</v>
      </c>
      <c r="D31" s="236"/>
      <c r="E31" s="236"/>
      <c r="F31" s="237">
        <v>1</v>
      </c>
      <c r="G31" s="235">
        <v>962800</v>
      </c>
      <c r="H31" s="236"/>
      <c r="I31" s="234" t="s">
        <v>696</v>
      </c>
    </row>
    <row r="32" spans="1:9" ht="21.75" customHeight="1" thickBot="1">
      <c r="A32" s="238" t="s">
        <v>709</v>
      </c>
      <c r="B32" s="239"/>
      <c r="C32" s="240">
        <f>SUM(C10:C31)</f>
        <v>155794123.72999999</v>
      </c>
      <c r="D32" s="241"/>
      <c r="E32" s="242"/>
      <c r="F32" s="243"/>
      <c r="G32" s="240">
        <f>SUM(G10:G31)</f>
        <v>106945566.58999999</v>
      </c>
      <c r="H32" s="244"/>
      <c r="I32" s="239"/>
    </row>
    <row r="33" spans="1:9" ht="31.5" customHeight="1">
      <c r="A33" s="391" t="s">
        <v>522</v>
      </c>
      <c r="B33" s="391"/>
      <c r="C33" s="391"/>
      <c r="D33" s="391"/>
      <c r="E33" s="391"/>
    </row>
    <row r="36" spans="1:9">
      <c r="G36" s="245"/>
      <c r="H36" s="246"/>
    </row>
    <row r="37" spans="1:9" ht="15.75">
      <c r="A37" s="247" t="s">
        <v>523</v>
      </c>
      <c r="B37" s="248"/>
      <c r="G37" s="392" t="s">
        <v>604</v>
      </c>
      <c r="H37" s="392"/>
      <c r="I37" s="392"/>
    </row>
    <row r="38" spans="1:9" s="252" customFormat="1" ht="15.75">
      <c r="A38" s="249" t="s">
        <v>524</v>
      </c>
      <c r="B38" s="250"/>
      <c r="C38" s="251"/>
      <c r="F38" s="253"/>
      <c r="G38" s="393" t="s">
        <v>526</v>
      </c>
      <c r="H38" s="393"/>
      <c r="I38" s="393"/>
    </row>
  </sheetData>
  <sheetProtection password="CCC5" sheet="1" objects="1" scenarios="1"/>
  <mergeCells count="13">
    <mergeCell ref="A33:E33"/>
    <mergeCell ref="G37:I37"/>
    <mergeCell ref="G38:I38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2"/>
  <sheetViews>
    <sheetView topLeftCell="A13" workbookViewId="0">
      <selection activeCell="H48" sqref="H48"/>
    </sheetView>
  </sheetViews>
  <sheetFormatPr defaultRowHeight="12.75"/>
  <cols>
    <col min="1" max="1" width="31.140625" style="259" customWidth="1"/>
    <col min="2" max="2" width="16" style="255" customWidth="1"/>
    <col min="3" max="3" width="14.28515625" style="256" bestFit="1" customWidth="1"/>
    <col min="4" max="4" width="39.42578125" style="257" customWidth="1"/>
    <col min="5" max="5" width="17.28515625" style="258" customWidth="1"/>
    <col min="6" max="6" width="15.7109375" style="258" customWidth="1"/>
    <col min="7" max="7" width="14.140625" style="258" bestFit="1" customWidth="1"/>
    <col min="8" max="8" width="12.28515625" style="255" bestFit="1" customWidth="1"/>
    <col min="9" max="9" width="13.28515625" style="255" bestFit="1" customWidth="1"/>
    <col min="10" max="10" width="14.140625" style="255" bestFit="1" customWidth="1"/>
    <col min="11" max="16384" width="9.140625" style="255"/>
  </cols>
  <sheetData>
    <row r="1" spans="1:10" ht="15">
      <c r="A1" s="254" t="s">
        <v>710</v>
      </c>
    </row>
    <row r="2" spans="1:10" ht="13.5" thickBot="1"/>
    <row r="3" spans="1:10" ht="15.75">
      <c r="A3" s="409" t="s">
        <v>711</v>
      </c>
      <c r="B3" s="410"/>
      <c r="C3" s="410"/>
      <c r="D3" s="410"/>
      <c r="E3" s="410"/>
      <c r="F3" s="410"/>
      <c r="G3" s="410"/>
      <c r="H3" s="410"/>
      <c r="I3" s="410"/>
      <c r="J3" s="411"/>
    </row>
    <row r="4" spans="1:10" ht="15.75">
      <c r="A4" s="412" t="s">
        <v>712</v>
      </c>
      <c r="B4" s="413"/>
      <c r="C4" s="413"/>
      <c r="D4" s="413"/>
      <c r="E4" s="413"/>
      <c r="F4" s="413"/>
      <c r="G4" s="413"/>
      <c r="H4" s="413"/>
      <c r="I4" s="413"/>
      <c r="J4" s="414"/>
    </row>
    <row r="5" spans="1:10" ht="15.75">
      <c r="A5" s="260"/>
      <c r="B5" s="196"/>
      <c r="C5" s="261"/>
      <c r="D5" s="262"/>
      <c r="E5" s="263"/>
      <c r="F5" s="263"/>
      <c r="G5" s="263"/>
      <c r="H5" s="196"/>
      <c r="I5" s="196"/>
      <c r="J5" s="264"/>
    </row>
    <row r="6" spans="1:10" ht="15.75">
      <c r="A6" s="260" t="s">
        <v>713</v>
      </c>
      <c r="B6" s="265" t="s">
        <v>714</v>
      </c>
      <c r="C6" s="261"/>
      <c r="D6" s="262"/>
      <c r="E6" s="263"/>
      <c r="F6" s="263"/>
      <c r="G6" s="263"/>
      <c r="H6" s="196"/>
      <c r="I6" s="196"/>
      <c r="J6" s="264"/>
    </row>
    <row r="7" spans="1:10" ht="13.5" thickBot="1">
      <c r="A7" s="266"/>
      <c r="B7" s="267"/>
      <c r="C7" s="268"/>
      <c r="D7" s="269"/>
      <c r="E7" s="270"/>
      <c r="F7" s="270"/>
      <c r="G7" s="270"/>
      <c r="H7" s="267"/>
      <c r="I7" s="267"/>
      <c r="J7" s="271"/>
    </row>
    <row r="8" spans="1:10" ht="16.5" thickBot="1">
      <c r="A8" s="415" t="s">
        <v>715</v>
      </c>
      <c r="B8" s="415" t="s">
        <v>716</v>
      </c>
      <c r="C8" s="418" t="s">
        <v>717</v>
      </c>
      <c r="D8" s="421" t="s">
        <v>718</v>
      </c>
      <c r="E8" s="424" t="s">
        <v>719</v>
      </c>
      <c r="F8" s="425"/>
      <c r="G8" s="425"/>
      <c r="H8" s="425"/>
      <c r="I8" s="425"/>
      <c r="J8" s="426"/>
    </row>
    <row r="9" spans="1:10" ht="16.5" thickBot="1">
      <c r="A9" s="416"/>
      <c r="B9" s="416"/>
      <c r="C9" s="419"/>
      <c r="D9" s="422"/>
      <c r="E9" s="427" t="s">
        <v>720</v>
      </c>
      <c r="F9" s="428"/>
      <c r="G9" s="429"/>
      <c r="H9" s="427" t="s">
        <v>721</v>
      </c>
      <c r="I9" s="428"/>
      <c r="J9" s="429"/>
    </row>
    <row r="10" spans="1:10" ht="32.25" thickBot="1">
      <c r="A10" s="417"/>
      <c r="B10" s="417"/>
      <c r="C10" s="420"/>
      <c r="D10" s="423"/>
      <c r="E10" s="272" t="s">
        <v>722</v>
      </c>
      <c r="F10" s="272" t="s">
        <v>723</v>
      </c>
      <c r="G10" s="273" t="s">
        <v>724</v>
      </c>
      <c r="H10" s="274" t="s">
        <v>725</v>
      </c>
      <c r="I10" s="274" t="s">
        <v>726</v>
      </c>
      <c r="J10" s="275" t="s">
        <v>727</v>
      </c>
    </row>
    <row r="11" spans="1:10" ht="21" customHeight="1">
      <c r="A11" s="402" t="s">
        <v>728</v>
      </c>
      <c r="B11" s="403"/>
      <c r="C11" s="403"/>
      <c r="D11" s="403"/>
      <c r="E11" s="403"/>
      <c r="F11" s="403"/>
      <c r="G11" s="403"/>
      <c r="H11" s="403"/>
      <c r="I11" s="403"/>
      <c r="J11" s="404"/>
    </row>
    <row r="12" spans="1:10" s="283" customFormat="1" ht="15.75">
      <c r="A12" s="276" t="s">
        <v>729</v>
      </c>
      <c r="B12" s="277">
        <v>10000</v>
      </c>
      <c r="C12" s="278">
        <v>37902</v>
      </c>
      <c r="D12" s="279" t="s">
        <v>730</v>
      </c>
      <c r="E12" s="280"/>
      <c r="F12" s="280"/>
      <c r="G12" s="280"/>
      <c r="H12" s="281"/>
      <c r="I12" s="281"/>
      <c r="J12" s="282">
        <v>10000</v>
      </c>
    </row>
    <row r="13" spans="1:10" s="283" customFormat="1" ht="15.75">
      <c r="A13" s="276" t="s">
        <v>731</v>
      </c>
      <c r="B13" s="277">
        <v>7000</v>
      </c>
      <c r="C13" s="278">
        <v>37088</v>
      </c>
      <c r="D13" s="284"/>
      <c r="E13" s="280"/>
      <c r="F13" s="280"/>
      <c r="G13" s="280"/>
      <c r="H13" s="281"/>
      <c r="I13" s="281"/>
      <c r="J13" s="282">
        <v>7000</v>
      </c>
    </row>
    <row r="14" spans="1:10" s="283" customFormat="1" ht="15.75">
      <c r="A14" s="276" t="s">
        <v>732</v>
      </c>
      <c r="B14" s="277">
        <v>2500</v>
      </c>
      <c r="C14" s="278">
        <v>36264</v>
      </c>
      <c r="D14" s="284"/>
      <c r="E14" s="280"/>
      <c r="F14" s="280"/>
      <c r="G14" s="280"/>
      <c r="H14" s="281"/>
      <c r="I14" s="281"/>
      <c r="J14" s="282">
        <v>2500</v>
      </c>
    </row>
    <row r="15" spans="1:10" s="283" customFormat="1" ht="15.75">
      <c r="A15" s="276" t="s">
        <v>733</v>
      </c>
      <c r="B15" s="277">
        <v>5000</v>
      </c>
      <c r="C15" s="278">
        <v>36194</v>
      </c>
      <c r="D15" s="279" t="s">
        <v>730</v>
      </c>
      <c r="E15" s="280"/>
      <c r="F15" s="280"/>
      <c r="G15" s="280"/>
      <c r="H15" s="281"/>
      <c r="I15" s="281"/>
      <c r="J15" s="282">
        <v>5000</v>
      </c>
    </row>
    <row r="16" spans="1:10" s="283" customFormat="1" ht="15.75">
      <c r="A16" s="276" t="s">
        <v>734</v>
      </c>
      <c r="B16" s="277">
        <v>5000</v>
      </c>
      <c r="C16" s="278">
        <v>35695</v>
      </c>
      <c r="D16" s="279" t="s">
        <v>730</v>
      </c>
      <c r="E16" s="280"/>
      <c r="F16" s="280"/>
      <c r="G16" s="280"/>
      <c r="H16" s="281"/>
      <c r="I16" s="281"/>
      <c r="J16" s="282">
        <v>5000</v>
      </c>
    </row>
    <row r="17" spans="1:10" s="283" customFormat="1" ht="15.75">
      <c r="A17" s="276" t="s">
        <v>735</v>
      </c>
      <c r="B17" s="277">
        <v>1200</v>
      </c>
      <c r="C17" s="278">
        <v>35633</v>
      </c>
      <c r="D17" s="279" t="s">
        <v>730</v>
      </c>
      <c r="E17" s="280"/>
      <c r="F17" s="280"/>
      <c r="G17" s="280"/>
      <c r="H17" s="281"/>
      <c r="I17" s="281"/>
      <c r="J17" s="282">
        <v>1200</v>
      </c>
    </row>
    <row r="18" spans="1:10" s="283" customFormat="1" ht="15.75">
      <c r="A18" s="276" t="s">
        <v>736</v>
      </c>
      <c r="B18" s="277">
        <v>3600</v>
      </c>
      <c r="C18" s="278">
        <v>35603</v>
      </c>
      <c r="D18" s="279" t="s">
        <v>730</v>
      </c>
      <c r="E18" s="280"/>
      <c r="F18" s="280"/>
      <c r="G18" s="280"/>
      <c r="H18" s="281"/>
      <c r="I18" s="281"/>
      <c r="J18" s="282">
        <v>3600</v>
      </c>
    </row>
    <row r="19" spans="1:10" s="283" customFormat="1" ht="15.75">
      <c r="A19" s="276" t="s">
        <v>737</v>
      </c>
      <c r="B19" s="277">
        <v>20000</v>
      </c>
      <c r="C19" s="278">
        <v>35488</v>
      </c>
      <c r="D19" s="279" t="s">
        <v>730</v>
      </c>
      <c r="E19" s="280"/>
      <c r="F19" s="280"/>
      <c r="G19" s="280"/>
      <c r="H19" s="281"/>
      <c r="I19" s="281"/>
      <c r="J19" s="282">
        <v>20000</v>
      </c>
    </row>
    <row r="20" spans="1:10" s="283" customFormat="1" ht="15.75">
      <c r="A20" s="276" t="s">
        <v>738</v>
      </c>
      <c r="B20" s="277">
        <v>5000</v>
      </c>
      <c r="C20" s="278">
        <v>32675</v>
      </c>
      <c r="D20" s="279"/>
      <c r="E20" s="277"/>
      <c r="F20" s="277"/>
      <c r="G20" s="277"/>
      <c r="H20" s="285"/>
      <c r="I20" s="285"/>
      <c r="J20" s="282">
        <v>5000</v>
      </c>
    </row>
    <row r="21" spans="1:10" s="283" customFormat="1" ht="15.75">
      <c r="A21" s="276" t="s">
        <v>739</v>
      </c>
      <c r="B21" s="277">
        <v>1500</v>
      </c>
      <c r="C21" s="278">
        <v>31167</v>
      </c>
      <c r="D21" s="279" t="s">
        <v>730</v>
      </c>
      <c r="E21" s="277"/>
      <c r="F21" s="277"/>
      <c r="G21" s="277"/>
      <c r="H21" s="285"/>
      <c r="I21" s="285"/>
      <c r="J21" s="282">
        <v>1500</v>
      </c>
    </row>
    <row r="22" spans="1:10" s="283" customFormat="1" ht="15.75">
      <c r="A22" s="276" t="s">
        <v>740</v>
      </c>
      <c r="B22" s="277">
        <v>1300</v>
      </c>
      <c r="C22" s="278">
        <v>30471</v>
      </c>
      <c r="D22" s="279" t="s">
        <v>730</v>
      </c>
      <c r="E22" s="277"/>
      <c r="F22" s="277"/>
      <c r="G22" s="277"/>
      <c r="H22" s="285"/>
      <c r="I22" s="285"/>
      <c r="J22" s="282">
        <v>1300</v>
      </c>
    </row>
    <row r="23" spans="1:10" s="283" customFormat="1" ht="15.75">
      <c r="A23" s="276" t="s">
        <v>741</v>
      </c>
      <c r="B23" s="277">
        <v>1500</v>
      </c>
      <c r="C23" s="278">
        <v>30078</v>
      </c>
      <c r="D23" s="279" t="s">
        <v>730</v>
      </c>
      <c r="E23" s="277"/>
      <c r="F23" s="277"/>
      <c r="G23" s="277"/>
      <c r="H23" s="285"/>
      <c r="I23" s="285"/>
      <c r="J23" s="282">
        <v>1500</v>
      </c>
    </row>
    <row r="24" spans="1:10" s="283" customFormat="1" ht="15.75">
      <c r="A24" s="276" t="s">
        <v>741</v>
      </c>
      <c r="B24" s="277">
        <v>1000</v>
      </c>
      <c r="C24" s="278">
        <v>29664</v>
      </c>
      <c r="D24" s="279" t="s">
        <v>730</v>
      </c>
      <c r="E24" s="277"/>
      <c r="F24" s="277"/>
      <c r="G24" s="277"/>
      <c r="H24" s="285"/>
      <c r="I24" s="285"/>
      <c r="J24" s="282">
        <v>1000</v>
      </c>
    </row>
    <row r="25" spans="1:10" s="283" customFormat="1" ht="15.75">
      <c r="A25" s="276" t="s">
        <v>742</v>
      </c>
      <c r="B25" s="277">
        <v>500</v>
      </c>
      <c r="C25" s="278">
        <v>28817</v>
      </c>
      <c r="D25" s="279" t="s">
        <v>730</v>
      </c>
      <c r="E25" s="277"/>
      <c r="F25" s="277"/>
      <c r="G25" s="277"/>
      <c r="H25" s="285"/>
      <c r="I25" s="285"/>
      <c r="J25" s="282">
        <v>500</v>
      </c>
    </row>
    <row r="26" spans="1:10" s="283" customFormat="1" ht="15.75">
      <c r="A26" s="276" t="s">
        <v>743</v>
      </c>
      <c r="B26" s="277">
        <v>1250</v>
      </c>
      <c r="C26" s="278">
        <v>28730</v>
      </c>
      <c r="D26" s="279" t="s">
        <v>730</v>
      </c>
      <c r="E26" s="277"/>
      <c r="F26" s="277"/>
      <c r="G26" s="277"/>
      <c r="H26" s="285"/>
      <c r="I26" s="285"/>
      <c r="J26" s="282">
        <v>1250</v>
      </c>
    </row>
    <row r="27" spans="1:10" s="283" customFormat="1" ht="16.5" thickBot="1">
      <c r="A27" s="286" t="s">
        <v>744</v>
      </c>
      <c r="B27" s="287">
        <v>1250</v>
      </c>
      <c r="C27" s="288">
        <v>28549</v>
      </c>
      <c r="D27" s="289" t="s">
        <v>730</v>
      </c>
      <c r="E27" s="287"/>
      <c r="F27" s="287"/>
      <c r="G27" s="287"/>
      <c r="H27" s="290"/>
      <c r="I27" s="290"/>
      <c r="J27" s="291">
        <v>1250</v>
      </c>
    </row>
    <row r="28" spans="1:10" ht="16.5" thickBot="1">
      <c r="A28" s="292" t="s">
        <v>598</v>
      </c>
      <c r="B28" s="293">
        <f>SUM(B12:B27)</f>
        <v>67600</v>
      </c>
      <c r="C28" s="294"/>
      <c r="D28" s="295"/>
      <c r="E28" s="293">
        <f>SUM(E12:E27)</f>
        <v>0</v>
      </c>
      <c r="F28" s="293">
        <f>SUM(F12:F27)</f>
        <v>0</v>
      </c>
      <c r="G28" s="293">
        <f>SUM(G12:G27)</f>
        <v>0</v>
      </c>
      <c r="H28" s="293"/>
      <c r="I28" s="293"/>
      <c r="J28" s="296">
        <f>SUM(J12:J27)</f>
        <v>67600</v>
      </c>
    </row>
    <row r="29" spans="1:10" ht="16.5" thickBot="1">
      <c r="A29" s="297"/>
      <c r="B29" s="298"/>
      <c r="C29" s="299"/>
      <c r="D29" s="300"/>
      <c r="E29" s="298"/>
      <c r="F29" s="298"/>
      <c r="G29" s="298"/>
      <c r="H29" s="298"/>
      <c r="I29" s="298"/>
      <c r="J29" s="301"/>
    </row>
    <row r="30" spans="1:10" ht="16.5" thickBot="1">
      <c r="A30" s="405" t="s">
        <v>745</v>
      </c>
      <c r="B30" s="406"/>
      <c r="C30" s="406"/>
      <c r="D30" s="406"/>
      <c r="E30" s="406"/>
      <c r="F30" s="406"/>
      <c r="G30" s="406"/>
      <c r="H30" s="406"/>
      <c r="I30" s="406"/>
      <c r="J30" s="407"/>
    </row>
    <row r="31" spans="1:10" s="309" customFormat="1" ht="15.75">
      <c r="A31" s="302" t="s">
        <v>746</v>
      </c>
      <c r="B31" s="303">
        <v>300000</v>
      </c>
      <c r="C31" s="304">
        <v>35530</v>
      </c>
      <c r="D31" s="305"/>
      <c r="E31" s="306"/>
      <c r="F31" s="306"/>
      <c r="G31" s="303"/>
      <c r="H31" s="307"/>
      <c r="I31" s="307"/>
      <c r="J31" s="308">
        <v>300000</v>
      </c>
    </row>
    <row r="32" spans="1:10" s="309" customFormat="1" ht="16.5" thickBot="1">
      <c r="A32" s="310" t="s">
        <v>746</v>
      </c>
      <c r="B32" s="311">
        <v>55800</v>
      </c>
      <c r="C32" s="312">
        <v>35236</v>
      </c>
      <c r="D32" s="313"/>
      <c r="E32" s="314"/>
      <c r="F32" s="314"/>
      <c r="G32" s="315"/>
      <c r="H32" s="316"/>
      <c r="I32" s="316"/>
      <c r="J32" s="317">
        <v>55800</v>
      </c>
    </row>
    <row r="33" spans="1:10" s="322" customFormat="1" ht="16.5" thickBot="1">
      <c r="A33" s="292" t="s">
        <v>598</v>
      </c>
      <c r="B33" s="318">
        <f>SUM(B31:B32)</f>
        <v>355800</v>
      </c>
      <c r="C33" s="319"/>
      <c r="D33" s="320"/>
      <c r="E33" s="318">
        <f>SUM(E31:E32)</f>
        <v>0</v>
      </c>
      <c r="F33" s="318">
        <f>SUM(F31:F32)</f>
        <v>0</v>
      </c>
      <c r="G33" s="318">
        <f>SUM(G31:G32)</f>
        <v>0</v>
      </c>
      <c r="H33" s="318"/>
      <c r="I33" s="318"/>
      <c r="J33" s="321">
        <f>SUM(J31:J32)</f>
        <v>355800</v>
      </c>
    </row>
    <row r="34" spans="1:10" s="322" customFormat="1" ht="8.25" customHeight="1" thickBot="1">
      <c r="A34" s="323"/>
      <c r="B34" s="324"/>
      <c r="C34" s="325"/>
      <c r="D34" s="326"/>
      <c r="E34" s="327"/>
      <c r="F34" s="327"/>
      <c r="G34" s="327"/>
      <c r="H34" s="327"/>
      <c r="I34" s="327"/>
      <c r="J34" s="328"/>
    </row>
    <row r="35" spans="1:10" ht="27" customHeight="1" thickBot="1">
      <c r="A35" s="329" t="s">
        <v>747</v>
      </c>
      <c r="B35" s="330">
        <f>SUM(B28,B33)</f>
        <v>423400</v>
      </c>
      <c r="C35" s="331"/>
      <c r="D35" s="332"/>
      <c r="E35" s="333"/>
      <c r="F35" s="333"/>
      <c r="G35" s="333"/>
      <c r="H35" s="333"/>
      <c r="I35" s="333"/>
      <c r="J35" s="333">
        <f>SUM(J28,J33)</f>
        <v>423400</v>
      </c>
    </row>
    <row r="36" spans="1:10" ht="11.25" customHeight="1">
      <c r="A36" s="334"/>
      <c r="B36" s="335"/>
      <c r="C36" s="261"/>
      <c r="D36" s="336"/>
      <c r="E36" s="337"/>
      <c r="F36" s="337"/>
      <c r="G36" s="337"/>
      <c r="H36" s="335"/>
      <c r="I36" s="335"/>
      <c r="J36" s="335"/>
    </row>
    <row r="37" spans="1:10" ht="30" customHeight="1">
      <c r="A37" s="408" t="s">
        <v>522</v>
      </c>
      <c r="B37" s="408"/>
      <c r="C37" s="408"/>
      <c r="D37" s="408"/>
      <c r="E37" s="408"/>
    </row>
    <row r="38" spans="1:10">
      <c r="E38" s="255"/>
      <c r="F38" s="255"/>
    </row>
    <row r="40" spans="1:10">
      <c r="A40" s="338"/>
      <c r="B40" s="339"/>
      <c r="C40" s="340"/>
      <c r="D40" s="341"/>
      <c r="E40" s="342"/>
      <c r="F40" s="342"/>
      <c r="G40" s="343"/>
    </row>
    <row r="41" spans="1:10" ht="18.75">
      <c r="A41" s="344" t="s">
        <v>523</v>
      </c>
      <c r="B41" s="345"/>
      <c r="C41" s="346"/>
      <c r="E41" s="347"/>
      <c r="F41" s="255"/>
      <c r="G41" s="348" t="s">
        <v>604</v>
      </c>
      <c r="H41" s="347"/>
    </row>
    <row r="42" spans="1:10" ht="16.5" customHeight="1">
      <c r="A42" s="349" t="s">
        <v>524</v>
      </c>
      <c r="B42" s="350"/>
      <c r="C42" s="351"/>
      <c r="D42" s="352"/>
      <c r="E42" s="353"/>
      <c r="F42" s="255"/>
      <c r="G42" s="353" t="s">
        <v>748</v>
      </c>
      <c r="H42" s="353"/>
    </row>
  </sheetData>
  <sheetProtection password="CCC5" sheet="1" objects="1" scenarios="1"/>
  <mergeCells count="12">
    <mergeCell ref="A11:J11"/>
    <mergeCell ref="A30:J30"/>
    <mergeCell ref="A37:E37"/>
    <mergeCell ref="A3:J3"/>
    <mergeCell ref="A4:J4"/>
    <mergeCell ref="A8:A10"/>
    <mergeCell ref="B8:B10"/>
    <mergeCell ref="C8:C10"/>
    <mergeCell ref="D8:D10"/>
    <mergeCell ref="E8:J8"/>
    <mergeCell ref="E9:G9"/>
    <mergeCell ref="H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1QTR</vt:lpstr>
      <vt:lpstr>2ndQTR</vt:lpstr>
      <vt:lpstr>3rdQTR</vt:lpstr>
      <vt:lpstr>20%IRA</vt:lpstr>
      <vt:lpstr>LDRRM</vt:lpstr>
      <vt:lpstr>SEF</vt:lpstr>
      <vt:lpstr>CASHFLOW</vt:lpstr>
      <vt:lpstr>TRUSTFUND</vt:lpstr>
      <vt:lpstr>UNLIQUIDATED</vt:lpstr>
      <vt:lpstr>ANNUAL DEBT SERVICE</vt:lpstr>
      <vt:lpstr>'1QTR'!Print_Area</vt:lpstr>
      <vt:lpstr>'20%IRA'!Print_Area</vt:lpstr>
      <vt:lpstr>'2ndQTR'!Print_Area</vt:lpstr>
      <vt:lpstr>'3rdQTR'!Print_Area</vt:lpstr>
      <vt:lpstr>'1QTR'!Print_Titles</vt:lpstr>
      <vt:lpstr>'20%IRA'!Print_Titles</vt:lpstr>
      <vt:lpstr>'2ndQTR'!Print_Titles</vt:lpstr>
      <vt:lpstr>'3rdQTR'!Print_Titles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pc2</cp:lastModifiedBy>
  <cp:lastPrinted>2018-03-05T07:55:53Z</cp:lastPrinted>
  <dcterms:created xsi:type="dcterms:W3CDTF">2014-06-05T16:09:33Z</dcterms:created>
  <dcterms:modified xsi:type="dcterms:W3CDTF">2018-05-10T06:08:38Z</dcterms:modified>
</cp:coreProperties>
</file>