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490" windowHeight="7455" activeTab="5"/>
  </bookViews>
  <sheets>
    <sheet name="2ndQTR" sheetId="6" r:id="rId1"/>
    <sheet name="LDRMM" sheetId="7" r:id="rId2"/>
    <sheet name="SEF" sheetId="9" r:id="rId3"/>
    <sheet name="CASHFLOWS" sheetId="10" r:id="rId4"/>
    <sheet name="TRUSTFUND" sheetId="11" r:id="rId5"/>
    <sheet name="UNLIQUIDATED" sheetId="12" r:id="rId6"/>
  </sheets>
  <definedNames>
    <definedName name="_xlnm.Print_Area" localSheetId="0">'2ndQTR'!$A$1:$K$109</definedName>
    <definedName name="_xlnm.Print_Titles" localSheetId="0">'2ndQTR'!$7:$8</definedName>
  </definedNames>
  <calcPr calcId="125725"/>
</workbook>
</file>

<file path=xl/calcChain.xml><?xml version="1.0" encoding="utf-8"?>
<calcChain xmlns="http://schemas.openxmlformats.org/spreadsheetml/2006/main">
  <c r="J95" i="12"/>
  <c r="B95"/>
  <c r="J94"/>
  <c r="I94"/>
  <c r="H94"/>
  <c r="G94"/>
  <c r="F94"/>
  <c r="F95" s="1"/>
  <c r="E94"/>
  <c r="E95" s="1"/>
  <c r="B94"/>
  <c r="J83"/>
  <c r="I83"/>
  <c r="H83"/>
  <c r="G83"/>
  <c r="F83"/>
  <c r="E83"/>
  <c r="K83" s="1"/>
  <c r="B83"/>
  <c r="J62"/>
  <c r="I62"/>
  <c r="H62"/>
  <c r="G62"/>
  <c r="F62"/>
  <c r="E62"/>
  <c r="K62" s="1"/>
  <c r="B62"/>
  <c r="K95" l="1"/>
  <c r="C12" i="11"/>
  <c r="G11"/>
  <c r="C11"/>
  <c r="G10"/>
  <c r="E50" i="10" l="1"/>
  <c r="E46"/>
  <c r="E47" s="1"/>
  <c r="E45"/>
  <c r="E42"/>
  <c r="E41"/>
  <c r="E38"/>
  <c r="E37"/>
  <c r="E36"/>
  <c r="E34"/>
  <c r="E31"/>
  <c r="E30"/>
  <c r="E22"/>
  <c r="E21"/>
  <c r="E20"/>
  <c r="E19"/>
  <c r="E18"/>
  <c r="E23" s="1"/>
  <c r="E15"/>
  <c r="E14"/>
  <c r="E13"/>
  <c r="E12"/>
  <c r="E11"/>
  <c r="E16" s="1"/>
  <c r="E24" s="1"/>
  <c r="E49" l="1"/>
  <c r="E51" s="1"/>
  <c r="I36" i="9" l="1"/>
  <c r="I37" s="1"/>
  <c r="C54" i="7" l="1"/>
  <c r="B54"/>
  <c r="F53"/>
  <c r="F54" s="1"/>
  <c r="E53"/>
  <c r="E54" s="1"/>
  <c r="D53"/>
  <c r="C53"/>
  <c r="B53"/>
  <c r="G53" s="1"/>
  <c r="G52"/>
  <c r="G50"/>
  <c r="G48"/>
  <c r="G47"/>
  <c r="G46"/>
  <c r="G45"/>
  <c r="G44"/>
  <c r="G43"/>
  <c r="G42"/>
  <c r="G41"/>
  <c r="G40"/>
  <c r="G39"/>
  <c r="G38"/>
  <c r="G37"/>
  <c r="G36"/>
  <c r="G35"/>
  <c r="G34"/>
  <c r="G33"/>
  <c r="G32"/>
  <c r="G31"/>
  <c r="G30"/>
  <c r="G29"/>
  <c r="G28"/>
  <c r="G27"/>
  <c r="G26"/>
  <c r="G25"/>
  <c r="G24"/>
  <c r="G23"/>
  <c r="G22"/>
  <c r="F19"/>
  <c r="E19"/>
  <c r="D19"/>
  <c r="D54" s="1"/>
  <c r="C19"/>
  <c r="B19"/>
  <c r="G18"/>
  <c r="G17"/>
  <c r="G16"/>
  <c r="G15"/>
  <c r="G14"/>
  <c r="G54" l="1"/>
  <c r="G19"/>
  <c r="G100" i="6"/>
  <c r="C100"/>
  <c r="G20"/>
  <c r="G19"/>
  <c r="G18"/>
  <c r="G15"/>
  <c r="G14"/>
  <c r="G13"/>
  <c r="G12"/>
</calcChain>
</file>

<file path=xl/comments1.xml><?xml version="1.0" encoding="utf-8"?>
<comments xmlns="http://schemas.openxmlformats.org/spreadsheetml/2006/main">
  <authors>
    <author>Pangasinan Accounting</author>
  </authors>
  <commentList>
    <comment ref="I11" authorId="0">
      <text>
        <r>
          <rPr>
            <b/>
            <sz val="9"/>
            <color indexed="81"/>
            <rFont val="Tahoma"/>
            <charset val="1"/>
          </rPr>
          <t>Pangasinan Accounting:</t>
        </r>
        <r>
          <rPr>
            <sz val="9"/>
            <color indexed="81"/>
            <rFont val="Tahoma"/>
            <charset val="1"/>
          </rPr>
          <t xml:space="preserve">
</t>
        </r>
      </text>
    </comment>
  </commentList>
</comments>
</file>

<file path=xl/sharedStrings.xml><?xml version="1.0" encoding="utf-8"?>
<sst xmlns="http://schemas.openxmlformats.org/spreadsheetml/2006/main" count="768" uniqueCount="485">
  <si>
    <t>FDP Form 7- 20% Component of the IRA Utilization</t>
  </si>
  <si>
    <t>20% COMPONENT OF THE IRA UTILIZATION</t>
  </si>
  <si>
    <t>Province, City or Municipality:  PANGASINAN</t>
  </si>
  <si>
    <t>PROGRAM OR PROJECT</t>
  </si>
  <si>
    <t>LOCATION</t>
  </si>
  <si>
    <t>TOTAL COST</t>
  </si>
  <si>
    <t>DATE STARTED</t>
  </si>
  <si>
    <t>TARGET COMPLETION DATE</t>
  </si>
  <si>
    <t>% OF COMPLETION</t>
  </si>
  <si>
    <t>TOTAL COST INCURRED TO DATE</t>
  </si>
  <si>
    <t>PROJECT STATUS</t>
  </si>
  <si>
    <t>No. of Extensions, if any</t>
  </si>
  <si>
    <t>Remarks</t>
  </si>
  <si>
    <t>Social Development</t>
  </si>
  <si>
    <t>Economic  Development</t>
  </si>
  <si>
    <t>Environmental  Development</t>
  </si>
  <si>
    <t>100 units 7 HP air cooled diesel engine couple w/ 3" diameter pump with accessories</t>
  </si>
  <si>
    <t>Engine pumpset and other incidentals for the installation of 20 units STWIP (Open Well)</t>
  </si>
  <si>
    <t>Cont. 7/17/17</t>
  </si>
  <si>
    <t>Obligated</t>
  </si>
  <si>
    <t>Cont. 6/6/17</t>
  </si>
  <si>
    <t>Cont. 7/20/17</t>
  </si>
  <si>
    <t>Cont. 7/18/17</t>
  </si>
  <si>
    <t>Cont. 6/20/17</t>
  </si>
  <si>
    <t>Cont. 7/3/17</t>
  </si>
  <si>
    <t>3 sets of diesel engine</t>
  </si>
  <si>
    <t>Cont. 6/13/17</t>
  </si>
  <si>
    <t>Cont. 7/13/17</t>
  </si>
  <si>
    <t>Cont. 5/26/17</t>
  </si>
  <si>
    <t>Cont. 6/20/17, 7/11/17</t>
  </si>
  <si>
    <t>Avenida Rizal, Lingayen</t>
  </si>
  <si>
    <t xml:space="preserve"> Brgy. Sto. Tomas, San Jacinto</t>
  </si>
  <si>
    <t>NRSCC Cmpd (Area-1867 sq.m.) Lingayen</t>
  </si>
  <si>
    <t>Labor, materials, equipment and other incidentals for the waterproofing of NRSCC Grandstand Bleachers</t>
  </si>
  <si>
    <t xml:space="preserve"> Brgy. Bacag, Villasis</t>
  </si>
  <si>
    <t>Labor, materials, equipment and other incidentals for the construction of Senior Citizen Bldg.</t>
  </si>
  <si>
    <t>Capitol Cmpd., Lingayen</t>
  </si>
  <si>
    <t>Labor, materials, equipment and other incidentals for the provision of fixed cover and manhole for drainage canal</t>
  </si>
  <si>
    <t>Labor, materials, equipment and other incidentals for the concreting of  as per Extra Work No. 2</t>
  </si>
  <si>
    <t>Malasiqui-Catablan Road, Malasiqui, Pangasinan</t>
  </si>
  <si>
    <t xml:space="preserve">Labor, materials, equipment and other incidentals for the improvement of Bautista Municipal Plaza, </t>
  </si>
  <si>
    <t>Poblacion East, Bautista</t>
  </si>
  <si>
    <t xml:space="preserve">Labor, materials, equipment and other incidentals for the construction of Power house and Installation of MCB Panel, Main Feeder Line at Burgos Rehabilitation Center, </t>
  </si>
  <si>
    <t>Burgos, Pangasinan</t>
  </si>
  <si>
    <t xml:space="preserve">Labor, materials, equipment and other incidentals for the reconstruction of Gymnasium at PPH Bolingit, </t>
  </si>
  <si>
    <t>San Carlos city</t>
  </si>
  <si>
    <t xml:space="preserve">Labor, materials, equipment and other incidentals for the extension of swimming pool warm up area w/ shade at NRSCC Cmpd, </t>
  </si>
  <si>
    <t>Lingayen</t>
  </si>
  <si>
    <t xml:space="preserve">Labor, materials, equipment and other incidentals for the the proposed construction of drainage canal at Pozorrubio Com. Hospital, </t>
  </si>
  <si>
    <t>Pozorrubio</t>
  </si>
  <si>
    <t>San Vicente, Burgos</t>
  </si>
  <si>
    <t>Labor, materials, equipment and other incidentals for the relocation of pole and installation 37.5 KVA of private distribution transformer</t>
  </si>
  <si>
    <t>Brgy. Ketegan, Bautista</t>
  </si>
  <si>
    <t>Labor, materials, equipment and other incidentals for the additional work for the repair/rehabilitation of Multi-Purpose Hall</t>
  </si>
  <si>
    <t xml:space="preserve">Labor, materials, equipment and other incidentals for the repair/rehabilitation of Goat Shed 7m x 18m at OPVET San Quintin Breeding Station, </t>
  </si>
  <si>
    <t>San Quintin</t>
  </si>
  <si>
    <t>Labor, materials, equipment and other incidentals for the construction of Provincial Bus Terminal at , as per Extra Work Order No.1</t>
  </si>
  <si>
    <t>Motorpool Cmpd., Lingayen</t>
  </si>
  <si>
    <t xml:space="preserve">Labor, materials, equipment and other incidentals for the repair/renovation of Old Female Cell Bldg. #1 &amp; Fabrication of Steel Gate at </t>
  </si>
  <si>
    <t>Pang. Provincial Jail, Lingayen</t>
  </si>
  <si>
    <t>Labor, materials, equipment and other incidentals for the proposed Hall of Fame Bldg., , as per Extra Work #1</t>
  </si>
  <si>
    <t>Capitol Complex, Lingayen</t>
  </si>
  <si>
    <t>Brgy. Palma, Basista</t>
  </si>
  <si>
    <t xml:space="preserve"> Brgy. San Vicente, Burgos</t>
  </si>
  <si>
    <t>Labor, materials, equipment and other incidentals for the construction of Facilitators' Quarters</t>
  </si>
  <si>
    <t>Labor, materials, equipment and other incidentals for the construction of Multi-Purpose Bldg.</t>
  </si>
  <si>
    <t>Brgy. Nibaliw Norte, Bautista</t>
  </si>
  <si>
    <t>Palaming, San Carlos City</t>
  </si>
  <si>
    <t>Labor, materials, equipment and other incidentals for the construction of Pathway infront of Brgy. Hall</t>
  </si>
  <si>
    <t xml:space="preserve">Labor, materials, equipment and other incidentals for the completion of Senior Citizen Bldg., </t>
  </si>
  <si>
    <t xml:space="preserve"> Brgy. Nibaliw Norte, Bautista</t>
  </si>
  <si>
    <t>Labor, materials, equipment and other incidentals for the proposed construction of CR (Male &amp; Female)</t>
  </si>
  <si>
    <t>Brgy. Burgos-Padlan, San Carlos City</t>
  </si>
  <si>
    <t>Labor, materials, equipment and other incidentals for the proposed street lights</t>
  </si>
  <si>
    <t xml:space="preserve">Labor, materials, equipment and other incidentals for the concreting of Multi-Purpose Pavement (Solar Dryer) </t>
  </si>
  <si>
    <t>Brgy. Cabalitian, Asingan</t>
  </si>
  <si>
    <t>Brgy. Galarin, Urbiztondo</t>
  </si>
  <si>
    <t>Labor, materials, equipment and other incidentals for the construction of stage beside open court</t>
  </si>
  <si>
    <t>Various materials for repainting of water Tank Bldg.,</t>
  </si>
  <si>
    <t xml:space="preserve"> Motor Pool Cmpd., Lingayen</t>
  </si>
  <si>
    <t>Labor, materials, and other incidentals for the construction of Drainage Canal</t>
  </si>
  <si>
    <t xml:space="preserve">Labor, materials, equipment and other incidentals for the construction/installation of Street lights at </t>
  </si>
  <si>
    <t>Brgy. Turko, Laoac</t>
  </si>
  <si>
    <t>Labor, materials, and other incidentals for the improvement/rehabilitation of Municipal Hall, , as per Extra Work Order No. 1</t>
  </si>
  <si>
    <t>Bugallon</t>
  </si>
  <si>
    <t>Province of Pangasinan</t>
  </si>
  <si>
    <t xml:space="preserve">Labor, materials, equipment and other incidentals for the installation of 57 units of STWIP of </t>
  </si>
  <si>
    <t>various barangays and Municipality of Pangasinan, District I-IV</t>
  </si>
  <si>
    <t>Brgy. Bongalon, Labrador</t>
  </si>
  <si>
    <t>Dasol Community Hosp., Dasol</t>
  </si>
  <si>
    <t xml:space="preserve">construction of New Water Sourc </t>
  </si>
  <si>
    <t xml:space="preserve">rehabilitation/construction of SIKLING DAM, </t>
  </si>
  <si>
    <t xml:space="preserve">construction of 1 Artesian Well at </t>
  </si>
  <si>
    <t>Sitio Tebag, Brgy. Diaz, Umingan</t>
  </si>
  <si>
    <t xml:space="preserve"> Baluyot, Bautista</t>
  </si>
  <si>
    <t>drilling/construction of well sourc (w/ pumpng machinery and elevated stell tank)</t>
  </si>
  <si>
    <t>San Eugenio, Natividad</t>
  </si>
  <si>
    <t xml:space="preserve">2 and 10 rolls 1" dia. PE Pipe SDR 11 and 3/4" dia. PE Pipe SDR 11, respectively, for the provision of  PE Pipe for connection of potable drinking water at </t>
  </si>
  <si>
    <t>Brgy. Babuyan, Infanta</t>
  </si>
  <si>
    <t>Dasol Community Hospital</t>
  </si>
  <si>
    <t>Brgy. Binabalian, Bolinao</t>
  </si>
  <si>
    <t>Brgy. Pogonsili, Aguilar</t>
  </si>
  <si>
    <t xml:space="preserve"> Brgy. Luyan Road (Acacia Ave. &amp; Chico Ave.), Mapandan</t>
  </si>
  <si>
    <t>13 drums Emulsified Asphalt and 428 MT Asphalt Pre-mix in blocktopping</t>
  </si>
  <si>
    <t>San Fabian</t>
  </si>
  <si>
    <t>rehabilitation of Taculit Bridge I (Super Structure Only) at , as per extra work #1</t>
  </si>
  <si>
    <t>rehabilitation of Taculit Bridge II (Super Structure Only) at , as per extra work #1</t>
  </si>
  <si>
    <t xml:space="preserve">construction of 10 Artesian Wells w/ jetmatic Pumphead at </t>
  </si>
  <si>
    <t>concreting of Sitio Senenche Extension Farm to Market Road</t>
  </si>
  <si>
    <t xml:space="preserve">construction of Well Source (6" diam casing 120 M depth) (A) Drilling works and well development at </t>
  </si>
  <si>
    <t xml:space="preserve">construction of two (2) units Artesian Well (w/ excavation) at </t>
  </si>
  <si>
    <t xml:space="preserve">concreting of Carmay West Brgy. Road, </t>
  </si>
  <si>
    <t>Rosales</t>
  </si>
  <si>
    <t xml:space="preserve"> retrofitting of Ramos Bridge, </t>
  </si>
  <si>
    <t>Urbiztondo</t>
  </si>
  <si>
    <t xml:space="preserve"> retrofitting of Zaragosa Bridge (L=18 mtrs.) </t>
  </si>
  <si>
    <t>Bolinao</t>
  </si>
  <si>
    <t xml:space="preserve">asphalting of Angarian-Banaga Section, </t>
  </si>
  <si>
    <t>Brgy. Laoag, Aguilar</t>
  </si>
  <si>
    <t xml:space="preserve">asphalting of Sitio Nankumpapueyan Road at </t>
  </si>
  <si>
    <t>Brgy. Matalava, Lingayen</t>
  </si>
  <si>
    <t>Bautista</t>
  </si>
  <si>
    <t xml:space="preserve">blocktopping of Brgy. Road </t>
  </si>
  <si>
    <t xml:space="preserve"> blocktopping of Municipal Cemetery Road, </t>
  </si>
  <si>
    <t>Brgy. Lomboy, Binmaley</t>
  </si>
  <si>
    <t xml:space="preserve"> blocktopping of Sitio Calay at </t>
  </si>
  <si>
    <t>Sitio IdolIdol Road, Calasiao</t>
  </si>
  <si>
    <t xml:space="preserve">asphalting/blocktopping of </t>
  </si>
  <si>
    <t>Binalonan</t>
  </si>
  <si>
    <t xml:space="preserve">Asphalting of Brgy. Sumabnit, </t>
  </si>
  <si>
    <t>Asingan</t>
  </si>
  <si>
    <t xml:space="preserve">asphalting of Angela Valdez Ramos NH/S, </t>
  </si>
  <si>
    <t>Brgy. Garrita, Bani</t>
  </si>
  <si>
    <t>constructuon of Hanging Bridge, as per Extra Work #1</t>
  </si>
  <si>
    <t xml:space="preserve">Labor, materials, equipment and other incidentals for the construction of drainage system at Don Canuto St., </t>
  </si>
  <si>
    <t>Brgy. Domalandan West, Lingayen</t>
  </si>
  <si>
    <t>Labor, materials, equipment and other incidentals for the improvement/rehabilitation of Kinabalutan Bridge, Superstructure only (flat slab) at</t>
  </si>
  <si>
    <t xml:space="preserve"> Brgy. Matulong, Manaoag</t>
  </si>
  <si>
    <t>Brgy. Poblacion, Binmaley</t>
  </si>
  <si>
    <t xml:space="preserve"> costruction of CHB Drainage</t>
  </si>
  <si>
    <t>Brgy. Lokeb Este, Malasiqui</t>
  </si>
  <si>
    <t>concreting of Sito Beros</t>
  </si>
  <si>
    <t xml:space="preserve">repair/maintenance of Provincial Roads </t>
  </si>
  <si>
    <t>w/in the Province</t>
  </si>
  <si>
    <t xml:space="preserve"> reconstruction of Baritao Bridge, </t>
  </si>
  <si>
    <t>Brgy. Baritao, Manaoag</t>
  </si>
  <si>
    <t xml:space="preserve">Asphalt of Brgy. Allabon Road, </t>
  </si>
  <si>
    <t>Agno</t>
  </si>
  <si>
    <t>Asphalting of Langka St.,</t>
  </si>
  <si>
    <t xml:space="preserve"> Brgy. San Jose, Alaminos City</t>
  </si>
  <si>
    <t xml:space="preserve">concreting of Beleng Rd., </t>
  </si>
  <si>
    <t>Brgy. Beleng, Bayambang</t>
  </si>
  <si>
    <t xml:space="preserve">concreting of Macayo-cayo, </t>
  </si>
  <si>
    <t>Bayambang</t>
  </si>
  <si>
    <t xml:space="preserve">Asphalting/blocktopping of Brgy. Mancasuy Rd., </t>
  </si>
  <si>
    <t xml:space="preserve">Asphalting of Brgy. Catalina Rd., </t>
  </si>
  <si>
    <t xml:space="preserve"> blocktopping of Brgy. Cili Rd.</t>
  </si>
  <si>
    <t>Dasol</t>
  </si>
  <si>
    <t xml:space="preserve"> asphalting of access road of Dasol Community Hospital and Dasol Breeding Station, </t>
  </si>
  <si>
    <t xml:space="preserve">blocktopping/patching of Brgy. Road, Brgy. Butao, </t>
  </si>
  <si>
    <t>Malasiqui</t>
  </si>
  <si>
    <t>Brgy. Banaoang, Malasiqui</t>
  </si>
  <si>
    <t xml:space="preserve"> concreting of Sitio Bay-bay Rd.</t>
  </si>
  <si>
    <t>Brgy. Banaoang,  Mangaldan</t>
  </si>
  <si>
    <t>blocktopping of Teofilo Visperas to Meliton Enriquez Rd.,</t>
  </si>
  <si>
    <t xml:space="preserve"> Brgy. Andangin, Mangatarem</t>
  </si>
  <si>
    <t>10 drums E. Asphalt and 322 MT Asphalt Pre-mix for blocktopping of Siti Ragas</t>
  </si>
  <si>
    <t>San Jacinto</t>
  </si>
  <si>
    <t xml:space="preserve">Blocktopping of Brgy. Magsaysay Rd., </t>
  </si>
  <si>
    <t>Tayug</t>
  </si>
  <si>
    <t xml:space="preserve">Concreting of Brgy. Barangobong Rd., </t>
  </si>
  <si>
    <t>Brgy. Trenchera, Tayug</t>
  </si>
  <si>
    <t xml:space="preserve">Concreting of Purok 1  Rd., </t>
  </si>
  <si>
    <t>Brgy. Libertad, Tayug</t>
  </si>
  <si>
    <t xml:space="preserve">Concreting of Purok 1 and 3 Road., </t>
  </si>
  <si>
    <t>Brgy. Amistad, Tayug</t>
  </si>
  <si>
    <t xml:space="preserve">Concreting of Brgy. Amistad Rd., </t>
  </si>
  <si>
    <t xml:space="preserve">Concreting of Brgy. Evangelista Rd., </t>
  </si>
  <si>
    <t>Umingan</t>
  </si>
  <si>
    <t xml:space="preserve">Asphalting of Carosalesan-Aloo Road, </t>
  </si>
  <si>
    <t>Brgy. Dalanguiring, Urbiztondo</t>
  </si>
  <si>
    <t xml:space="preserve">Concreting of Sitio Valdez Rd., </t>
  </si>
  <si>
    <t>Brgy. Baug, Urbiztondo</t>
  </si>
  <si>
    <t xml:space="preserve">Concreting of Sitio Pinac-Bato Rd., </t>
  </si>
  <si>
    <t>Urdaneta City</t>
  </si>
  <si>
    <t xml:space="preserve">Asphalting/blocktopping of Brgy. Dilan Paurino, </t>
  </si>
  <si>
    <t xml:space="preserve">Improvement/rehabilitation of existing Bachelor Officers Quarter (BOQ) into Senior Officers Quarter (SOQ) </t>
  </si>
  <si>
    <t>Improvement/extension of Day Care Center</t>
  </si>
  <si>
    <t>FOR THE 2ND QUARTER, CY 2017</t>
  </si>
  <si>
    <t>-</t>
  </si>
  <si>
    <t>OBLIGATED</t>
  </si>
  <si>
    <t>Not Yet Started</t>
  </si>
  <si>
    <t>On Going</t>
  </si>
  <si>
    <t>Not Stated</t>
  </si>
  <si>
    <t>We hereby certify that we have reviewed the contents and hereby attest to the veracity and correctness of the data or information contained in this document.</t>
  </si>
  <si>
    <t>ARTURO V. SORIANO, CPA</t>
  </si>
  <si>
    <t>Provincial Accountant</t>
  </si>
  <si>
    <t>HON. AMADO I. ESPINO, III</t>
  </si>
  <si>
    <t>Governor</t>
  </si>
  <si>
    <t>Labor and Materials Only</t>
  </si>
  <si>
    <t>Materials Only</t>
  </si>
  <si>
    <t>TOTAL</t>
  </si>
  <si>
    <t>FDP Form 8 - Local Disaster Risk Reduction and Management Fund Utilization</t>
  </si>
  <si>
    <t>(COA Form)</t>
  </si>
  <si>
    <t>LOCAL DISASTER RISK REDUCTION AND MANAGEMENT FUND UTILIZATION</t>
  </si>
  <si>
    <t>For The Quarter April to June 2017</t>
  </si>
  <si>
    <t>Particulars</t>
  </si>
  <si>
    <t>LDRRMF</t>
  </si>
  <si>
    <t>Quick Response</t>
  </si>
  <si>
    <t>Mitigation Fund</t>
  </si>
  <si>
    <t>NDRRMF</t>
  </si>
  <si>
    <t>From Other LGUs</t>
  </si>
  <si>
    <t>From Other Sources</t>
  </si>
  <si>
    <t>Total</t>
  </si>
  <si>
    <t>Fund (QRF)</t>
  </si>
  <si>
    <t>A. Sources of Funds:</t>
  </si>
  <si>
    <t>Current Appropriation</t>
  </si>
  <si>
    <t>Continuing Appropriation</t>
  </si>
  <si>
    <t>Previous Year's Appropriation transferred to the Special Trust Fund</t>
  </si>
  <si>
    <t>Transfers/Grants</t>
  </si>
  <si>
    <t>Others ( Please specify)</t>
  </si>
  <si>
    <t>Total Funds Available</t>
  </si>
  <si>
    <t>B. Utilization</t>
  </si>
  <si>
    <t>Medicines</t>
  </si>
  <si>
    <t>Medical Supplies</t>
  </si>
  <si>
    <t>Food Supplies</t>
  </si>
  <si>
    <t>Office Supplies</t>
  </si>
  <si>
    <t>Repair of Evacuation Center</t>
  </si>
  <si>
    <t>Disaster Response &amp; Rescue Equipment</t>
  </si>
  <si>
    <t>Institutional/Capacity Development ( Ex. Trainings, environmental assessment &amp; other related activities)</t>
  </si>
  <si>
    <t>Construction of Evacuation Center</t>
  </si>
  <si>
    <t xml:space="preserve">Capital Outlay - Equipment </t>
  </si>
  <si>
    <t>Transfer to other LGUs</t>
  </si>
  <si>
    <t>Other Maintenance and Operating Expenses</t>
  </si>
  <si>
    <t>Traveling Expense</t>
  </si>
  <si>
    <t>Training Expense</t>
  </si>
  <si>
    <t>IT Equipment &amp; Software</t>
  </si>
  <si>
    <t>Motor Vehicles</t>
  </si>
  <si>
    <t>Other Machineries and Equipment</t>
  </si>
  <si>
    <t>Watercrafts</t>
  </si>
  <si>
    <t>Other Property, Plant and Equipment</t>
  </si>
  <si>
    <t>Roads, Highways and Bridges</t>
  </si>
  <si>
    <t>Communication Equipment</t>
  </si>
  <si>
    <t>Gasoline, Oil, Lubricants</t>
  </si>
  <si>
    <t>Furniture &amp; Fixtures</t>
  </si>
  <si>
    <t>Donations</t>
  </si>
  <si>
    <t>Repair/Rehabilitation of Public Infrastructures, Roads, Highways and Bridges, etc.</t>
  </si>
  <si>
    <t>Repair &amp; Maintenance- Building &amp; Other Structures</t>
  </si>
  <si>
    <t>Repair &amp; Maintenance- Motor Vehicles</t>
  </si>
  <si>
    <t>Honorarium</t>
  </si>
  <si>
    <t>Office Equipment</t>
  </si>
  <si>
    <t>Furnitures &amp; Fixtures</t>
  </si>
  <si>
    <t>Other Structures</t>
  </si>
  <si>
    <t>Other Transportation</t>
  </si>
  <si>
    <t>Total Utilization</t>
  </si>
  <si>
    <t>Unutilized Balance</t>
  </si>
  <si>
    <t xml:space="preserve">I hereby certify that I have reviewed the contents and hereby attest to the veracity and correctness of the data or </t>
  </si>
  <si>
    <t>information containedin this document.</t>
  </si>
  <si>
    <t>ARTURO V. SORIANO,CPA</t>
  </si>
  <si>
    <t>FDP Form 11 - SEF Utilization</t>
  </si>
  <si>
    <t>(SEF Budget Accountability Form No. 1)</t>
  </si>
  <si>
    <t>REPORT OF SEF UTILIZATION</t>
  </si>
  <si>
    <t>For the Quarter Ending  June 30, 2017</t>
  </si>
  <si>
    <t xml:space="preserve">Province/City Municipality </t>
  </si>
  <si>
    <t>Pangasinan</t>
  </si>
  <si>
    <t>Receipt from SEF</t>
  </si>
  <si>
    <t>Less:</t>
  </si>
  <si>
    <t>DISBURSEMENTS (broken down by expense class and by object of expenditure)</t>
  </si>
  <si>
    <t>Personal Services</t>
  </si>
  <si>
    <t>-0-</t>
  </si>
  <si>
    <t>Maintenance and Other Operating Expenses</t>
  </si>
  <si>
    <t>Capital Outlay</t>
  </si>
  <si>
    <t>Financial Expenses</t>
  </si>
  <si>
    <t>Sub-total</t>
  </si>
  <si>
    <t>Balance</t>
  </si>
  <si>
    <t>We hereby certify that we have reviewed the</t>
  </si>
  <si>
    <t>contents and hereby attest to the veracity and</t>
  </si>
  <si>
    <t>correctness of the data or information</t>
  </si>
  <si>
    <t>contained in this document.</t>
  </si>
  <si>
    <t xml:space="preserve">               Governor</t>
  </si>
  <si>
    <t>FDP Form 9 - Statement of Cash Flow</t>
  </si>
  <si>
    <t>PROVINCE OF PANGASINAN</t>
  </si>
  <si>
    <t>Statement of Condensed Cash Flows</t>
  </si>
  <si>
    <t>GENERAL FUND</t>
  </si>
  <si>
    <t>For the Second Quarter Ending June 30,2017</t>
  </si>
  <si>
    <t>Cash Flows from Operating Activities:</t>
  </si>
  <si>
    <t>Cash Inflows:</t>
  </si>
  <si>
    <t>Collection from Taxpayers</t>
  </si>
  <si>
    <t>Share from Internal Revenue Allotment</t>
  </si>
  <si>
    <t>Receipts from business/service income</t>
  </si>
  <si>
    <t>Interest Income</t>
  </si>
  <si>
    <t>Other Receipts</t>
  </si>
  <si>
    <t>Total Cash Inflow</t>
  </si>
  <si>
    <t>Cash Outflows:</t>
  </si>
  <si>
    <t>Payment of expenses</t>
  </si>
  <si>
    <t>Payment to suppliers and creditors</t>
  </si>
  <si>
    <t>Payment to employees</t>
  </si>
  <si>
    <t>Interest  Expenses</t>
  </si>
  <si>
    <t>Other Expenses</t>
  </si>
  <si>
    <t>Total Cash Outflow</t>
  </si>
  <si>
    <t>Net Cas Flows from Operating Activities</t>
  </si>
  <si>
    <t>Cash Flows from Investing Activities:</t>
  </si>
  <si>
    <t>Proceeds from Sale of Investment Property</t>
  </si>
  <si>
    <t>Proceeds from Sale/Disposal of  Property, Plant and Equipment</t>
  </si>
  <si>
    <t>Proceeds from Sale of Biological Assets</t>
  </si>
  <si>
    <t>Collection of Principal on Loans to other Entities</t>
  </si>
  <si>
    <t>Purchase / Construction of Investment Property</t>
  </si>
  <si>
    <t>Purchase  / Construction of Property, Plant and Equipment</t>
  </si>
  <si>
    <t>Purchase of Bearer Biological Assets</t>
  </si>
  <si>
    <t>Grant of Loans</t>
  </si>
  <si>
    <t>Net Cash Flows from Investing Activities</t>
  </si>
  <si>
    <t>Cash Flows from Financing Activities:</t>
  </si>
  <si>
    <t>Proceeds from Loans</t>
  </si>
  <si>
    <t>Payment of Long-Term Liabilities</t>
  </si>
  <si>
    <t>Payment of Loan Amortization</t>
  </si>
  <si>
    <t>Net Cash Flows from Financing Activities</t>
  </si>
  <si>
    <t xml:space="preserve">Total Cash Provided by Operating,Investing and </t>
  </si>
  <si>
    <t>Financing Activities</t>
  </si>
  <si>
    <t>Add:Cash at Beginning of the Quarter</t>
  </si>
  <si>
    <t>Cash at the End of the Quarter</t>
  </si>
  <si>
    <t xml:space="preserve"> Certified Correct: </t>
  </si>
  <si>
    <t>FDP Form 6 - Trust Fund Utilization</t>
  </si>
  <si>
    <t>CONSOLIDATED QUARTERLY REPORT ON GOVERNMENT PROJECTS, PROGRAMS or ACTIVITIES</t>
  </si>
  <si>
    <t>FOR THE APRIL - JUNE QUARTER, CY 2017</t>
  </si>
  <si>
    <r>
      <t xml:space="preserve">Province : </t>
    </r>
    <r>
      <rPr>
        <b/>
        <u/>
        <sz val="11"/>
        <rFont val="Times New Roman"/>
        <family val="1"/>
      </rPr>
      <t>PANGASINAN</t>
    </r>
  </si>
  <si>
    <t>Program or Project</t>
  </si>
  <si>
    <t>Location</t>
  </si>
  <si>
    <t>Total Cost</t>
  </si>
  <si>
    <t>Date Started</t>
  </si>
  <si>
    <t>Target Completion Date</t>
  </si>
  <si>
    <t>Project Status</t>
  </si>
  <si>
    <t>% of Completion</t>
  </si>
  <si>
    <t>Total Cost Incurred to Date</t>
  </si>
  <si>
    <r>
      <t xml:space="preserve">payment of 90% work accomplishment for furnishing labor, materials, equipment and other incidentals necessary for the </t>
    </r>
    <r>
      <rPr>
        <i/>
        <sz val="11"/>
        <rFont val="Times New Roman"/>
        <family val="1"/>
      </rPr>
      <t>Rehabilitation/Improvement/Upgrading of URBIZTONDO-SAN CARLOS ROAD</t>
    </r>
  </si>
  <si>
    <t>Urbiztondo, Pangasinan</t>
  </si>
  <si>
    <t>fund from the Department of Interior and Local Government</t>
  </si>
  <si>
    <r>
      <t xml:space="preserve">payment of 40% work accomplishment for furnishing labor, materials, equipment and other incidentals necessary for the </t>
    </r>
    <r>
      <rPr>
        <i/>
        <sz val="11"/>
        <rFont val="Times New Roman"/>
        <family val="1"/>
      </rPr>
      <t>Rehabilitation/Improvement/Upgrading of BURGOS-ILIW ILIW ROAD</t>
    </r>
  </si>
  <si>
    <t>payment for 504 sacks of rice delivered at Provincial Employment Services Office for the implementation of the Bigasang Bayani in Mangaldan, San Jacinto and Manaoag, Pangasinan</t>
  </si>
  <si>
    <t>Mangaldan, San Jacinto and Manaoag, Pangasinan</t>
  </si>
  <si>
    <t>fund from the Department of Labor and Employment</t>
  </si>
  <si>
    <t>ARTURO V. SORIANO</t>
  </si>
  <si>
    <t>FDP Form 12- Unliquidated Cash Advances</t>
  </si>
  <si>
    <t>UNLIQUIDATED CASH ADVANCES</t>
  </si>
  <si>
    <t>As of June 30, 2017</t>
  </si>
  <si>
    <t xml:space="preserve">Province, City or Municipality: </t>
  </si>
  <si>
    <t>PANGASINAN</t>
  </si>
  <si>
    <t>Name of Debtor
 (in alphabetical order)</t>
  </si>
  <si>
    <t xml:space="preserve">Amount Balance </t>
  </si>
  <si>
    <t>Date Granted</t>
  </si>
  <si>
    <t>Purpose</t>
  </si>
  <si>
    <t>Amount Due</t>
  </si>
  <si>
    <t>Current</t>
  </si>
  <si>
    <t>Past Due</t>
  </si>
  <si>
    <t>Less than 30 days</t>
  </si>
  <si>
    <t>31-90 days</t>
  </si>
  <si>
    <t>91-365 days</t>
  </si>
  <si>
    <t>Over 1 year</t>
  </si>
  <si>
    <t>Over 2 years</t>
  </si>
  <si>
    <t>3 years and above</t>
  </si>
  <si>
    <t>Advances for Officers and Employees</t>
  </si>
  <si>
    <t>HAZEL G. SISON</t>
  </si>
  <si>
    <t>to cash advance the amount to defray expenses in attending the 3rd Philippine Ecotourism 201 Seminar on June 29-30, 2017 at the Bayfront Hotel, Cebu City</t>
  </si>
  <si>
    <t>Mona S. Alavazo</t>
  </si>
  <si>
    <t>cash advance re: Attend the Regional Seminar on the Role of Local government unit (LGUs) in Empowering Women for a Disaster Resilient Community at Asturias Hotel, Puerto Princesa City, Palawan June 20-22, 2017</t>
  </si>
  <si>
    <t>Joan Jenny M. Garacho</t>
  </si>
  <si>
    <t>cash advance re: Seminar on Community Based Treatment and Continuum of Care for Drugs Use and Dependence June 27-29, 2017</t>
  </si>
  <si>
    <t>Nestor P. Quiambao</t>
  </si>
  <si>
    <t xml:space="preserve">cash advance of expenses in attending the 2nd Quarter Regional Conference and Seminar / workshop with theme "Excellent Local Fiscal Governance is served by competent Treasurers and Assessors June 20-23, 2017 at Hotel Supreme, Magsaysay Avenue Baguio City </t>
  </si>
  <si>
    <t>Loida Q. Alamar</t>
  </si>
  <si>
    <t xml:space="preserve">cash advance of expenses in attending the 2nd Quarter  Regional Conference and Seminar / workshop with theme "Excellent Local Fiscal Governance is served by competent Treasurers and Assessors June 20-23, 2017 at Hotel Supreme, Magsaysay Avenue Baguio City </t>
  </si>
  <si>
    <t>Jennifer D. Cruz</t>
  </si>
  <si>
    <t xml:space="preserve">cash advance to defray expenses to attend the Training on International Quality Audit (Based on ISO 9001:2015) June 20-21, 2017 at the Philippine Trade Training Center (PTTC) Building, Sen. Gil J. Puyat Ave. Cor. Roxas Boulevard, Pasay City </t>
  </si>
  <si>
    <t>LOUIE F. OCAMPO</t>
  </si>
  <si>
    <t>to cash advance of registration fee, transportation expenses hotel accomodation &amp; per diems to assist in the Preparation of the Provincial Government of Pangasinan during the LGU Quality Summit- The ISO Certification Journey of the Province of Pangasinan at Cebu City on June 29-30, 2017</t>
  </si>
  <si>
    <t>LYNDON P. FELIX</t>
  </si>
  <si>
    <t xml:space="preserve">to cash advance of registration fees, transportation expenses hotel accomodation &amp; per diems to attend the 1. Training on Internal Quality Audit (based on ISO 9001:2015 Standard) needed for the ISO Certification on June 20-21, 2017 at the Philippine Trade Training Center, Roxas Blvd., Pasay City and 2. To assist in the Preparation of the Provincial Government of Pangasinan during the LGU Quality Summit- The ISO Certification Journey of the Province of Pangasinan at Cebu City on June 29-30, 2017 </t>
  </si>
  <si>
    <t>KATHLYN JOY DC. TORRES</t>
  </si>
  <si>
    <t>to Cash Advance of Registration fee, transportation expenses hotel accomodation &amp; per diems to assist in the Preparation of the Provincial Government of Pangasinan during the LGU Quality Summit- "The ISO Certification Journey of the Province of Pangasinan at Cebu City on June 29-30, 2017</t>
  </si>
  <si>
    <t>MARIA VIRGINIA JAILE G. DE LEON</t>
  </si>
  <si>
    <t>to cash advance of Registration free, transportation expenses and per diems in attendance to the training on Public Sector HR Symposium with the theme "Shaping Change" required by the Civil Commission on July 4-6, 2017 at Pasay City</t>
  </si>
  <si>
    <t>Jesusa C. Lagota</t>
  </si>
  <si>
    <t xml:space="preserve">cash advance of Registration fee, transportation expenses and per diems in attendance to the training on Public sector HR symposium with the theme "Shaping Change" July 4-6, 2017 at Pasay City </t>
  </si>
  <si>
    <t>DOMINGO LEO. A SORIANO</t>
  </si>
  <si>
    <t>to cash advance the payment of Registration Fee for Annual Convention and Scientific Meeting at Marriot Hotel, Newport Pasay City on July 1-2, 2017</t>
  </si>
  <si>
    <t>JT JUNIO</t>
  </si>
  <si>
    <t>to cash advance the payment of registration fee for Annual Convention and Scientific Meeting at Marriot Hotel, Newport Pasay City on July 1-2, 2017</t>
  </si>
  <si>
    <t>KRISTEL IRIS GALSIM</t>
  </si>
  <si>
    <t>MARY ROSE ANN DE GUZMAN</t>
  </si>
  <si>
    <t>Atty. Verna T. Nava-Perez</t>
  </si>
  <si>
    <t xml:space="preserve">cash advance of travelling expenses and registration fee to attend the 7th ECO Forum on May 25 to May 27, 2017 </t>
  </si>
  <si>
    <t>Mr. Antonio C. Cagampan</t>
  </si>
  <si>
    <t xml:space="preserve">cash advance pymt of Travelling expenses p, per diems, accomodation and regular fee </t>
  </si>
  <si>
    <t>Dr. Aurelio O. Cariño</t>
  </si>
  <si>
    <t xml:space="preserve">cash advance pymt of Travelling expenses, per diems, accomodation and regular fee </t>
  </si>
  <si>
    <t>David Ben E. Gurion</t>
  </si>
  <si>
    <t xml:space="preserve">cash advance for pymt of the Travelling and Training expenses of EPDH </t>
  </si>
  <si>
    <t>Arnulfo L. Olivar</t>
  </si>
  <si>
    <t>Renato M. Sison</t>
  </si>
  <si>
    <t>Jofrey A.Bautista</t>
  </si>
  <si>
    <t>Aileen Tiu</t>
  </si>
  <si>
    <t>Roman L. Vila, Jr</t>
  </si>
  <si>
    <t>cash advance of Registration fees, transportation expenses, &amp; per diems in attendance to the Trainings</t>
  </si>
  <si>
    <t>Ramilyn N. Saumat</t>
  </si>
  <si>
    <t xml:space="preserve">cash advance of registration fee, transportation expenses, &amp; per diems in attendance to the Training on Internal Control System for Property and Supply Management (Appraisal and Disposal ) May 17-9, 2017 at Hotel Kimberly #770 Pedro Gil St. Malate , Manila </t>
  </si>
  <si>
    <t>Camille M. Estrada</t>
  </si>
  <si>
    <t xml:space="preserve">cash advance of registration fees, transportation expenses &amp; per diems in attendance to the Training </t>
  </si>
  <si>
    <t>Vivian U. Oamil</t>
  </si>
  <si>
    <t>cash advance expenses to be incurred in attending the 16th Regional Mining Summit March 29-31, 2017 at the Puerto de San Juan Resort Hotel, Ili Sur, San Juan La Union</t>
  </si>
  <si>
    <t>Juliet F. Robina</t>
  </si>
  <si>
    <t>cash advance expenses to be incurred in attending  the 16th Regional Mining Summit March 29-31, 2017 at the Puerto de San Juan Resort Hotel, Ili Sur, San Juan La Union</t>
  </si>
  <si>
    <t>Mixon D. Flores</t>
  </si>
  <si>
    <t>Evelyn C. Dismaya</t>
  </si>
  <si>
    <t>cash advance re:Community Based Drug Demand Reduction, Treatment, Rehabilitation and After Case Services</t>
  </si>
  <si>
    <t>Elmar Z. De Guzman</t>
  </si>
  <si>
    <t>cash advance expenses to be incurred in attending the 16th Regional mining summit March 29-31, 2017 at the Puerto De San Juan resort Hotel, Ili Sur, San Juan La Union</t>
  </si>
  <si>
    <t>Hon. Jeanne Jinky C. Zaplan</t>
  </si>
  <si>
    <t>cash advance of registration fee/travelling expenses to attend the 27th National Convention of the Prov'l Board member League of the Philippines on Feb. 27 to March 1, 2017</t>
  </si>
  <si>
    <t>Hon. Clemente B. Arboleda, Jr.</t>
  </si>
  <si>
    <t>cash advance of registration fee/Travelling expenses to attend the 27th National Convention of the Prov'l League of the Philippines on Feb 27 to March 1, 2017</t>
  </si>
  <si>
    <t>Hon. Generoso D. Tulagan, Jr.</t>
  </si>
  <si>
    <t>cash advance of registration fee/travelling expenses to attend the 27th National Convention of the prov'l Board members league of the Philippines Feb. 27 to March 1, 2017</t>
  </si>
  <si>
    <t>Salvador Vedaña</t>
  </si>
  <si>
    <t>Traveling Expenses</t>
  </si>
  <si>
    <t>Judge Dionisio C. Sison</t>
  </si>
  <si>
    <t>Eugenio G. Ramos</t>
  </si>
  <si>
    <t>BM Eduardo Perez, Sr.</t>
  </si>
  <si>
    <t>BM Rogelio Law</t>
  </si>
  <si>
    <t>Atty. Feliciano M. Bautista</t>
  </si>
  <si>
    <t>Roderick Mina</t>
  </si>
  <si>
    <t>BM Leonardo Caranto</t>
  </si>
  <si>
    <t>Maximu Dulay</t>
  </si>
  <si>
    <t>Federico Victorio</t>
  </si>
  <si>
    <t>Rodolfo Rivera</t>
  </si>
  <si>
    <t>Rodolfo Itchon</t>
  </si>
  <si>
    <t>Rodolfo Rodrigo</t>
  </si>
  <si>
    <t>Narciso Ramos</t>
  </si>
  <si>
    <t>Felipe Santillan</t>
  </si>
  <si>
    <t>Advances to Special Disbursing</t>
  </si>
  <si>
    <t>MA. RICHELLE M. RAGUINDIN</t>
  </si>
  <si>
    <t>payment of cash advance to defray expenses for the snacks, lunch etc. during the conduct of Capability Enhancement training on Anti-Illegal Recruitment and Trafficking in Persons and Productivity training for business establishments in the 2nd district of Pangasinan on June 21, June 23 and June 30, 2017</t>
  </si>
  <si>
    <t>Rachel Jose</t>
  </si>
  <si>
    <t xml:space="preserve">cash advance to defray expenses for the conduct of Blessing and Ribbon cutting of the Bigasang Bayani project store of the OFW family associations in Mangaldan San Jacinto &amp; Manaoag </t>
  </si>
  <si>
    <t>ELLSWORTH G. GONZALES</t>
  </si>
  <si>
    <t>to cash advance for the Expenses of the Mid-Year Program Review and Planning Workshop on July 6-7, 2017</t>
  </si>
  <si>
    <t>Atty. Verna T. Nava- Perez</t>
  </si>
  <si>
    <t>cash advance of miscellaneous expenses incurred for the use at the SOPA 2017</t>
  </si>
  <si>
    <t>Alex F. Ferrer</t>
  </si>
  <si>
    <t xml:space="preserve">cash advance to defray expenses for the business licenses &amp; permit and rentals of 1stone space for 3 months of the Bigasang bayani project </t>
  </si>
  <si>
    <t>Bellla B. De Quintos</t>
  </si>
  <si>
    <t>cash advance to defray expenses for the lunch, snacks and tokens during the conduct of Orientation on the Bigasang Bayani project and training on Basic financial management &amp; simple bookeeping capability enhancement training May 26, 31 and June 7, 2017</t>
  </si>
  <si>
    <t>Wilfreda Vicente</t>
  </si>
  <si>
    <t xml:space="preserve">cash advance to defray expenses for the snacks, lunch etc. during the Job's Fair, Skills Enhancement training and consultation meeting with stakeholders </t>
  </si>
  <si>
    <t>Irmina B. Francisco</t>
  </si>
  <si>
    <t xml:space="preserve">cash advance the amount to defray expenses to be incurred in the conduct of 1st Pangasinan Unity Games (Inter-LGU Basketball and Volleyball Tournament) </t>
  </si>
  <si>
    <t>Marife P. Acerit</t>
  </si>
  <si>
    <t xml:space="preserve">cash advance to be incurred in the conduct of 8th Gov. Amado Espino Boxing Cup April 28, 2017 </t>
  </si>
  <si>
    <t>cash advance of miscellaneous expenses 2017</t>
  </si>
  <si>
    <t>Dr. Cielo E. Almoite</t>
  </si>
  <si>
    <t xml:space="preserve">cash advance of meals &amp; snacks to be served during the conduct of Municipal Program Implementation Review (MPIR) at selected 20 LGUs April-May 2017 </t>
  </si>
  <si>
    <t>Orpheus M. Velasco</t>
  </si>
  <si>
    <t>cash advance for publicity and promotion of Pistaý Dayat 2017</t>
  </si>
  <si>
    <t>Maria Luisa Amor-Elduayan</t>
  </si>
  <si>
    <t>cash advance to defray expenses for Commemorative Program during the Agew n Pangasinan 2017</t>
  </si>
  <si>
    <t xml:space="preserve">cash advance to defray expenses for the celebration of 10th Pangasinan Tourism &amp; Trade Expo during the Pista'y Dayat 2017 </t>
  </si>
  <si>
    <t xml:space="preserve"> (PR#2369, 3/16/2017)- cash advance for Agew Na Pangasinan 2017 celebration </t>
  </si>
  <si>
    <t xml:space="preserve">cash advance for Umaani Expo 2017 celebration </t>
  </si>
  <si>
    <t>cash advance miscellaneous expenses for the Celebration of Agew Na Pangasinan</t>
  </si>
  <si>
    <t>Rodolfo M. Cortez</t>
  </si>
  <si>
    <t>Advances for Operating Expenses</t>
  </si>
  <si>
    <t xml:space="preserve">cash advance to defray miscellaneous expenses in the PGO </t>
  </si>
  <si>
    <t>IRMINA B. FRANCISCO, Ed. D.</t>
  </si>
  <si>
    <t>to cash advance of financial assistance for sports activities to be given to different constituents of the Province of Pangasinan</t>
  </si>
  <si>
    <t>Chief Adm. Officer - to cash advance of financial assistance for medication to be given to different constituents of the Province of Pangasinan</t>
  </si>
  <si>
    <t>to cash advance of financial assistance for cultural presentation to be given to different constituents of the Province of Pangasinan</t>
  </si>
  <si>
    <t>Engr. Antonieta C. Delos Santos</t>
  </si>
  <si>
    <t xml:space="preserve">cash advance for the repair and maintenance of various provincial buildings </t>
  </si>
  <si>
    <t>Engr. Wilma D. Quimosing</t>
  </si>
  <si>
    <t xml:space="preserve">cash advance to be used for the repair and maintenance of vraious provincial vehicles and equipment </t>
  </si>
  <si>
    <t>EMILIO P. SAMSON JR. RSW</t>
  </si>
  <si>
    <t>to cash advance of financial assistance for petty cash</t>
  </si>
  <si>
    <t xml:space="preserve">cash advance of financial assistance for cultural presentation to be given to diff constituents </t>
  </si>
  <si>
    <t>Edwin B. Sison</t>
  </si>
  <si>
    <t xml:space="preserve">cash advance to be used in pymt of annual registration fees of various motor vehicles with plate numbers ending in five(5) and six(6) </t>
  </si>
  <si>
    <t>GRAND TOTAL</t>
  </si>
  <si>
    <t xml:space="preserve">                Governor</t>
  </si>
</sst>
</file>

<file path=xl/styles.xml><?xml version="1.0" encoding="utf-8"?>
<styleSheet xmlns="http://schemas.openxmlformats.org/spreadsheetml/2006/main">
  <numFmts count="7">
    <numFmt numFmtId="43" formatCode="_(* #,##0.00_);_(* \(#,##0.00\);_(* &quot;-&quot;??_);_(@_)"/>
    <numFmt numFmtId="164" formatCode="_(&quot;₱&quot;* #,##0.00_);_(&quot;₱&quot;* \(#,##0.00\);_(&quot;₱&quot;* &quot;-&quot;??_);_(@_)"/>
    <numFmt numFmtId="165" formatCode="_(\P* #,##0.00_);_(\P* \(#,##0.00\);_(&quot;$&quot;* &quot;-&quot;??_);_(@_)"/>
    <numFmt numFmtId="166" formatCode="_(\P* #,##0.00_);_(* \(#,##0.00\);_(* &quot;-&quot;??_);_(@_)"/>
    <numFmt numFmtId="167" formatCode="mm/dd/yy;@"/>
    <numFmt numFmtId="168" formatCode="mm/dd/yyyy;@"/>
    <numFmt numFmtId="169" formatCode="_(\P* #,##0.00_);_(&quot;$&quot;* \(#,##0.00\);_(&quot;$&quot;* &quot;-&quot;??_);_(@_)"/>
  </numFmts>
  <fonts count="40">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2"/>
      <name val="Calibri"/>
      <family val="2"/>
      <scheme val="minor"/>
    </font>
    <font>
      <b/>
      <u/>
      <sz val="12"/>
      <color theme="1"/>
      <name val="Calibri"/>
      <family val="2"/>
      <scheme val="minor"/>
    </font>
    <font>
      <sz val="12"/>
      <name val="Arial Narrow"/>
      <family val="2"/>
    </font>
    <font>
      <sz val="9"/>
      <name val="Cambria"/>
      <family val="1"/>
      <scheme val="major"/>
    </font>
    <font>
      <sz val="14"/>
      <color theme="1"/>
      <name val="Calibri"/>
      <family val="2"/>
      <scheme val="minor"/>
    </font>
    <font>
      <b/>
      <sz val="14"/>
      <color theme="1"/>
      <name val="Calibri"/>
      <family val="2"/>
      <scheme val="minor"/>
    </font>
    <font>
      <sz val="14"/>
      <name val="Calibri"/>
      <family val="2"/>
      <scheme val="minor"/>
    </font>
    <font>
      <i/>
      <sz val="14"/>
      <color theme="1"/>
      <name val="Calibri"/>
      <family val="2"/>
      <scheme val="minor"/>
    </font>
    <font>
      <b/>
      <sz val="12"/>
      <name val="Arial Narrow"/>
      <family val="2"/>
    </font>
    <font>
      <b/>
      <sz val="11"/>
      <color theme="1"/>
      <name val="Calibri"/>
      <family val="2"/>
      <scheme val="minor"/>
    </font>
    <font>
      <b/>
      <sz val="14"/>
      <name val="Calibri"/>
      <family val="2"/>
      <scheme val="minor"/>
    </font>
    <font>
      <b/>
      <sz val="12"/>
      <name val="Calibri"/>
      <family val="2"/>
      <scheme val="minor"/>
    </font>
    <font>
      <sz val="11"/>
      <name val="Calibri"/>
      <family val="2"/>
      <scheme val="minor"/>
    </font>
    <font>
      <b/>
      <sz val="18"/>
      <name val="Calibri"/>
      <family val="2"/>
      <scheme val="minor"/>
    </font>
    <font>
      <i/>
      <sz val="18"/>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u/>
      <sz val="12"/>
      <color theme="1"/>
      <name val="Calibri"/>
      <family val="2"/>
      <scheme val="minor"/>
    </font>
    <font>
      <i/>
      <sz val="12"/>
      <color theme="1"/>
      <name val="Calibri"/>
      <family val="2"/>
      <scheme val="minor"/>
    </font>
    <font>
      <b/>
      <sz val="9"/>
      <color indexed="81"/>
      <name val="Tahoma"/>
      <charset val="1"/>
    </font>
    <font>
      <sz val="9"/>
      <color indexed="81"/>
      <name val="Tahoma"/>
      <charset val="1"/>
    </font>
    <font>
      <sz val="11"/>
      <name val="Arial"/>
      <family val="2"/>
    </font>
    <font>
      <sz val="12"/>
      <color theme="1"/>
      <name val="Times New Roman"/>
      <family val="1"/>
    </font>
    <font>
      <b/>
      <sz val="12"/>
      <color theme="1"/>
      <name val="Times New Roman"/>
      <family val="1"/>
    </font>
    <font>
      <b/>
      <i/>
      <sz val="12"/>
      <color theme="1"/>
      <name val="Times New Roman"/>
      <family val="1"/>
    </font>
    <font>
      <i/>
      <sz val="12"/>
      <color theme="1"/>
      <name val="Times New Roman"/>
      <family val="1"/>
    </font>
    <font>
      <sz val="11"/>
      <name val="Times New Roman"/>
      <family val="1"/>
    </font>
    <font>
      <sz val="12"/>
      <name val="Times New Roman"/>
      <family val="1"/>
    </font>
    <font>
      <b/>
      <sz val="11"/>
      <name val="Times New Roman"/>
      <family val="1"/>
    </font>
    <font>
      <b/>
      <u/>
      <sz val="11"/>
      <name val="Times New Roman"/>
      <family val="1"/>
    </font>
    <font>
      <b/>
      <sz val="12"/>
      <name val="Times New Roman"/>
      <family val="1"/>
    </font>
    <font>
      <i/>
      <sz val="11"/>
      <name val="Times New Roman"/>
      <family val="1"/>
    </font>
    <font>
      <i/>
      <sz val="12"/>
      <name val="Times New Roman"/>
      <family val="1"/>
    </font>
    <font>
      <u/>
      <sz val="10"/>
      <color theme="1"/>
      <name val="Calibri"/>
      <family val="2"/>
      <scheme val="minor"/>
    </font>
    <font>
      <u/>
      <sz val="14"/>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0">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43" fontId="2" fillId="0" borderId="0" applyFont="0" applyFill="0" applyBorder="0" applyAlignment="0" applyProtection="0"/>
    <xf numFmtId="0" fontId="2" fillId="0" borderId="0"/>
    <xf numFmtId="0" fontId="2" fillId="0" borderId="0"/>
  </cellStyleXfs>
  <cellXfs count="393">
    <xf numFmtId="0" fontId="0" fillId="0" borderId="0" xfId="0"/>
    <xf numFmtId="0" fontId="3" fillId="0" borderId="0" xfId="0" applyFont="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wrapText="1"/>
    </xf>
    <xf numFmtId="43" fontId="4" fillId="0" borderId="1" xfId="1" applyFont="1" applyBorder="1" applyAlignment="1">
      <alignment vertical="center"/>
    </xf>
    <xf numFmtId="43" fontId="4" fillId="0" borderId="1" xfId="2" applyFont="1" applyBorder="1" applyAlignment="1">
      <alignment vertical="center"/>
    </xf>
    <xf numFmtId="43" fontId="6" fillId="0" borderId="1" xfId="2" applyFont="1" applyBorder="1" applyAlignment="1">
      <alignment vertical="center"/>
    </xf>
    <xf numFmtId="43" fontId="6" fillId="0" borderId="1" xfId="2" applyNumberFormat="1" applyFont="1" applyBorder="1" applyAlignment="1">
      <alignment vertical="center"/>
    </xf>
    <xf numFmtId="43" fontId="6" fillId="2" borderId="1" xfId="2" applyNumberFormat="1" applyFont="1" applyFill="1" applyBorder="1" applyAlignment="1">
      <alignment vertical="center"/>
    </xf>
    <xf numFmtId="9" fontId="6" fillId="0" borderId="1" xfId="2" applyNumberFormat="1" applyFont="1" applyBorder="1" applyAlignment="1">
      <alignment horizontal="center" vertical="center"/>
    </xf>
    <xf numFmtId="43" fontId="0" fillId="0" borderId="1" xfId="1" applyFont="1" applyFill="1" applyBorder="1" applyAlignment="1">
      <alignment vertical="center"/>
    </xf>
    <xf numFmtId="43" fontId="0" fillId="0" borderId="1" xfId="1" applyFont="1" applyFill="1" applyBorder="1" applyAlignment="1">
      <alignment vertical="center" wrapText="1"/>
    </xf>
    <xf numFmtId="0" fontId="3" fillId="0" borderId="0" xfId="0" applyFont="1" applyAlignment="1">
      <alignment horizontal="left"/>
    </xf>
    <xf numFmtId="10" fontId="3" fillId="0" borderId="0" xfId="0" applyNumberFormat="1" applyFont="1"/>
    <xf numFmtId="10" fontId="3" fillId="0" borderId="0" xfId="0" applyNumberFormat="1" applyFont="1" applyAlignment="1">
      <alignment horizontal="left"/>
    </xf>
    <xf numFmtId="0" fontId="0" fillId="0" borderId="1" xfId="0" applyFill="1" applyBorder="1" applyAlignment="1">
      <alignment horizontal="center" vertical="center" wrapText="1"/>
    </xf>
    <xf numFmtId="0" fontId="3" fillId="0" borderId="0" xfId="0" applyFont="1" applyAlignment="1">
      <alignment horizontal="center"/>
    </xf>
    <xf numFmtId="9" fontId="4" fillId="0" borderId="1" xfId="1" applyNumberFormat="1" applyFont="1" applyBorder="1" applyAlignment="1">
      <alignment horizontal="center" vertical="center"/>
    </xf>
    <xf numFmtId="43" fontId="4" fillId="0" borderId="1" xfId="1" applyFont="1" applyBorder="1" applyAlignment="1">
      <alignment horizontal="center" vertical="center"/>
    </xf>
    <xf numFmtId="10" fontId="6" fillId="0" borderId="1" xfId="2" applyNumberFormat="1" applyFont="1" applyBorder="1" applyAlignment="1">
      <alignment horizontal="center" vertical="center"/>
    </xf>
    <xf numFmtId="14" fontId="4" fillId="0" borderId="1" xfId="1" applyNumberFormat="1" applyFont="1" applyBorder="1" applyAlignment="1">
      <alignment horizontal="center" vertical="center"/>
    </xf>
    <xf numFmtId="0" fontId="4" fillId="3" borderId="1" xfId="0" applyFont="1" applyFill="1" applyBorder="1" applyAlignment="1">
      <alignment horizontal="center" vertical="center" wrapText="1"/>
    </xf>
    <xf numFmtId="43" fontId="0" fillId="3" borderId="1" xfId="1" applyFont="1" applyFill="1" applyBorder="1" applyAlignment="1">
      <alignment vertical="center"/>
    </xf>
    <xf numFmtId="14" fontId="4" fillId="3" borderId="1" xfId="1" applyNumberFormat="1" applyFont="1" applyFill="1" applyBorder="1" applyAlignment="1">
      <alignment horizontal="center" vertical="center"/>
    </xf>
    <xf numFmtId="9" fontId="6" fillId="3" borderId="1" xfId="2" applyNumberFormat="1" applyFont="1" applyFill="1" applyBorder="1" applyAlignment="1">
      <alignment horizontal="center" vertical="center"/>
    </xf>
    <xf numFmtId="43" fontId="6" fillId="3" borderId="1" xfId="2" applyNumberFormat="1" applyFont="1" applyFill="1" applyBorder="1" applyAlignment="1">
      <alignment vertical="center"/>
    </xf>
    <xf numFmtId="10" fontId="3" fillId="3" borderId="0" xfId="0" applyNumberFormat="1" applyFont="1" applyFill="1" applyAlignment="1">
      <alignment horizontal="left"/>
    </xf>
    <xf numFmtId="0" fontId="3" fillId="3" borderId="0" xfId="0" applyFont="1" applyFill="1" applyAlignment="1">
      <alignment horizontal="left"/>
    </xf>
    <xf numFmtId="0" fontId="3" fillId="3" borderId="0" xfId="0" applyFont="1" applyFill="1"/>
    <xf numFmtId="0" fontId="3" fillId="0" borderId="0" xfId="0" applyFont="1" applyAlignment="1">
      <alignment horizontal="center"/>
    </xf>
    <xf numFmtId="0" fontId="3" fillId="0" borderId="1" xfId="0" applyFont="1" applyBorder="1"/>
    <xf numFmtId="14" fontId="4" fillId="0" borderId="6" xfId="2" applyNumberFormat="1" applyFont="1" applyBorder="1" applyAlignment="1">
      <alignment horizontal="center" vertical="center" wrapText="1"/>
    </xf>
    <xf numFmtId="43" fontId="4" fillId="0" borderId="0" xfId="1" applyFont="1" applyBorder="1" applyAlignment="1">
      <alignment vertical="center"/>
    </xf>
    <xf numFmtId="14" fontId="4" fillId="0" borderId="0" xfId="2" applyNumberFormat="1" applyFont="1" applyBorder="1" applyAlignment="1">
      <alignment horizontal="center" vertical="center" wrapText="1"/>
    </xf>
    <xf numFmtId="43" fontId="4" fillId="0" borderId="0" xfId="1" applyFont="1" applyFill="1" applyBorder="1" applyAlignment="1">
      <alignment vertical="center"/>
    </xf>
    <xf numFmtId="14" fontId="4" fillId="0" borderId="0" xfId="2" applyNumberFormat="1" applyFont="1" applyFill="1" applyBorder="1" applyAlignment="1">
      <alignment horizontal="center" vertical="center" wrapText="1"/>
    </xf>
    <xf numFmtId="43" fontId="4" fillId="0" borderId="0" xfId="1" applyFont="1" applyFill="1" applyBorder="1" applyAlignment="1">
      <alignment horizontal="center" vertical="center" wrapText="1"/>
    </xf>
    <xf numFmtId="43" fontId="4" fillId="0" borderId="0" xfId="1" applyFont="1" applyBorder="1" applyAlignment="1">
      <alignment horizontal="center" vertical="center" wrapText="1"/>
    </xf>
    <xf numFmtId="0" fontId="3" fillId="0" borderId="0" xfId="0" applyFont="1" applyBorder="1"/>
    <xf numFmtId="9" fontId="7" fillId="0" borderId="2" xfId="6" applyFont="1" applyFill="1" applyBorder="1" applyAlignment="1">
      <alignment horizontal="center" vertical="center"/>
    </xf>
    <xf numFmtId="9" fontId="7" fillId="0" borderId="9" xfId="6" applyFont="1" applyFill="1" applyBorder="1" applyAlignment="1">
      <alignment horizontal="center" vertical="center"/>
    </xf>
    <xf numFmtId="9" fontId="7" fillId="0" borderId="10" xfId="6" applyFont="1" applyFill="1" applyBorder="1" applyAlignment="1">
      <alignment horizontal="center" vertical="center"/>
    </xf>
    <xf numFmtId="9" fontId="1" fillId="0" borderId="2" xfId="6" applyFont="1" applyFill="1" applyBorder="1" applyAlignment="1">
      <alignment vertical="center"/>
    </xf>
    <xf numFmtId="9" fontId="1" fillId="0" borderId="10" xfId="6" applyFont="1" applyFill="1" applyBorder="1" applyAlignment="1">
      <alignment vertical="center"/>
    </xf>
    <xf numFmtId="0" fontId="4" fillId="0" borderId="12" xfId="0" applyFont="1" applyBorder="1" applyAlignment="1">
      <alignment horizontal="left" vertical="center" wrapText="1"/>
    </xf>
    <xf numFmtId="0" fontId="0" fillId="0" borderId="12" xfId="0" applyFill="1" applyBorder="1" applyAlignment="1">
      <alignment vertical="center" wrapText="1"/>
    </xf>
    <xf numFmtId="0" fontId="0" fillId="3" borderId="12" xfId="0" applyFill="1" applyBorder="1" applyAlignment="1">
      <alignment vertical="center" wrapText="1"/>
    </xf>
    <xf numFmtId="0" fontId="5" fillId="0" borderId="12" xfId="0" applyFont="1" applyBorder="1"/>
    <xf numFmtId="0" fontId="3" fillId="0" borderId="3" xfId="0" applyFont="1" applyBorder="1"/>
    <xf numFmtId="0" fontId="3" fillId="0" borderId="14" xfId="0" applyFont="1" applyBorder="1"/>
    <xf numFmtId="0" fontId="3" fillId="0" borderId="7" xfId="0" applyFont="1" applyBorder="1" applyAlignment="1">
      <alignment horizontal="center" vertical="center" wrapText="1"/>
    </xf>
    <xf numFmtId="0" fontId="5" fillId="0" borderId="11" xfId="0" applyFont="1" applyBorder="1"/>
    <xf numFmtId="0" fontId="3" fillId="0" borderId="3" xfId="0" applyFont="1" applyBorder="1" applyAlignment="1">
      <alignment horizontal="center"/>
    </xf>
    <xf numFmtId="0" fontId="0" fillId="0" borderId="0" xfId="0" applyFont="1" applyAlignment="1">
      <alignment horizontal="left" vertical="top" wrapText="1"/>
    </xf>
    <xf numFmtId="0" fontId="9" fillId="0" borderId="0" xfId="0" applyFont="1"/>
    <xf numFmtId="0" fontId="8" fillId="0" borderId="0" xfId="0" applyFont="1"/>
    <xf numFmtId="0" fontId="8" fillId="0" borderId="0" xfId="0" applyFont="1" applyAlignment="1">
      <alignment horizontal="center"/>
    </xf>
    <xf numFmtId="14" fontId="10" fillId="0" borderId="0" xfId="2" applyNumberFormat="1" applyFont="1" applyFill="1" applyBorder="1" applyAlignment="1">
      <alignment horizontal="center" vertical="center" wrapText="1"/>
    </xf>
    <xf numFmtId="0" fontId="11" fillId="0" borderId="0" xfId="0" applyFont="1"/>
    <xf numFmtId="0" fontId="5" fillId="0" borderId="18" xfId="0" applyFont="1" applyBorder="1"/>
    <xf numFmtId="0" fontId="4" fillId="0" borderId="9" xfId="0" applyFont="1" applyBorder="1" applyAlignment="1">
      <alignment horizontal="center" vertical="center" wrapText="1"/>
    </xf>
    <xf numFmtId="43" fontId="4" fillId="0" borderId="19" xfId="1" applyFont="1" applyBorder="1" applyAlignment="1">
      <alignment vertical="center"/>
    </xf>
    <xf numFmtId="43" fontId="4" fillId="0" borderId="20" xfId="1" applyFont="1" applyBorder="1" applyAlignment="1">
      <alignment horizontal="center" vertical="center"/>
    </xf>
    <xf numFmtId="43" fontId="4" fillId="0" borderId="10" xfId="1" applyFont="1" applyBorder="1" applyAlignment="1">
      <alignment horizontal="center" vertical="center"/>
    </xf>
    <xf numFmtId="43" fontId="4" fillId="0" borderId="9" xfId="1" applyFont="1" applyBorder="1" applyAlignment="1">
      <alignment horizontal="center" vertical="center"/>
    </xf>
    <xf numFmtId="14" fontId="4" fillId="0" borderId="21" xfId="2" applyNumberFormat="1" applyFont="1" applyBorder="1" applyAlignment="1">
      <alignment horizontal="center" vertical="center" wrapText="1"/>
    </xf>
    <xf numFmtId="43" fontId="12" fillId="2" borderId="24" xfId="2" applyNumberFormat="1" applyFont="1" applyFill="1" applyBorder="1" applyAlignment="1">
      <alignment vertical="center"/>
    </xf>
    <xf numFmtId="43" fontId="4" fillId="0" borderId="24" xfId="1" applyFont="1" applyBorder="1" applyAlignment="1">
      <alignment vertical="center"/>
    </xf>
    <xf numFmtId="43" fontId="4" fillId="0" borderId="27" xfId="1" applyFont="1" applyBorder="1" applyAlignment="1">
      <alignment vertical="center"/>
    </xf>
    <xf numFmtId="43" fontId="4" fillId="0" borderId="1" xfId="1" applyFont="1" applyBorder="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9" fillId="0" borderId="0" xfId="0" applyFont="1" applyAlignment="1">
      <alignment horizontal="center"/>
    </xf>
    <xf numFmtId="0" fontId="11" fillId="0" borderId="0" xfId="0" applyFont="1" applyAlignment="1">
      <alignment horizont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xf>
    <xf numFmtId="0" fontId="12" fillId="0" borderId="22" xfId="4" applyFont="1" applyBorder="1" applyAlignment="1">
      <alignment horizontal="center" vertical="center" wrapText="1"/>
    </xf>
    <xf numFmtId="0" fontId="12" fillId="0" borderId="23" xfId="4" applyFont="1" applyBorder="1" applyAlignment="1">
      <alignment horizontal="center" vertical="center" wrapText="1"/>
    </xf>
    <xf numFmtId="43" fontId="4" fillId="0" borderId="25" xfId="1" applyFont="1" applyBorder="1" applyAlignment="1">
      <alignment horizontal="center" vertical="center"/>
    </xf>
    <xf numFmtId="43" fontId="4" fillId="0" borderId="26" xfId="1" applyFont="1" applyBorder="1" applyAlignment="1">
      <alignment horizontal="center" vertical="center"/>
    </xf>
    <xf numFmtId="43" fontId="4" fillId="0" borderId="23" xfId="1" applyFont="1" applyBorder="1" applyAlignment="1">
      <alignment horizontal="center" vertical="center"/>
    </xf>
    <xf numFmtId="43" fontId="4" fillId="0" borderId="16" xfId="1" applyFont="1" applyBorder="1" applyAlignment="1">
      <alignment horizontal="center" vertical="center"/>
    </xf>
    <xf numFmtId="43" fontId="4" fillId="0" borderId="17" xfId="1" applyFont="1" applyBorder="1" applyAlignment="1">
      <alignment horizontal="center" vertical="center"/>
    </xf>
    <xf numFmtId="43" fontId="4" fillId="0" borderId="2" xfId="1" applyFont="1" applyBorder="1" applyAlignment="1">
      <alignment horizontal="center" vertical="center"/>
    </xf>
    <xf numFmtId="0" fontId="4" fillId="0" borderId="0" xfId="0" applyFont="1" applyFill="1" applyAlignment="1">
      <alignment vertical="center"/>
    </xf>
    <xf numFmtId="0" fontId="4" fillId="0" borderId="0" xfId="0" applyFont="1" applyFill="1"/>
    <xf numFmtId="0" fontId="4" fillId="0" borderId="0" xfId="0" applyFont="1" applyFill="1" applyAlignment="1">
      <alignment vertical="center" wrapText="1"/>
    </xf>
    <xf numFmtId="0" fontId="14" fillId="0" borderId="0" xfId="0" applyFont="1" applyFill="1" applyAlignment="1">
      <alignment horizontal="center" vertical="center"/>
    </xf>
    <xf numFmtId="0" fontId="14" fillId="0" borderId="0" xfId="0" applyFont="1" applyFill="1" applyAlignment="1">
      <alignment horizontal="center"/>
    </xf>
    <xf numFmtId="0" fontId="15" fillId="0" borderId="2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4" xfId="0" applyFont="1" applyFill="1" applyBorder="1" applyAlignment="1">
      <alignment vertical="center"/>
    </xf>
    <xf numFmtId="0" fontId="15" fillId="0" borderId="29" xfId="0" applyFont="1" applyFill="1" applyBorder="1" applyAlignment="1">
      <alignment horizontal="center" vertical="center" wrapText="1"/>
    </xf>
    <xf numFmtId="0" fontId="15" fillId="0" borderId="30"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4" fillId="0" borderId="0" xfId="0" applyFont="1" applyFill="1" applyAlignment="1">
      <alignment horizontal="center"/>
    </xf>
    <xf numFmtId="0" fontId="15" fillId="0" borderId="32"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5" fillId="0" borderId="19" xfId="0" applyFont="1" applyFill="1" applyBorder="1" applyAlignment="1">
      <alignment horizontal="center" vertical="center"/>
    </xf>
    <xf numFmtId="0" fontId="15" fillId="0" borderId="19"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1" xfId="0" applyFont="1" applyFill="1" applyBorder="1" applyAlignment="1">
      <alignment horizontal="center" vertical="center" wrapText="1"/>
    </xf>
    <xf numFmtId="9" fontId="15" fillId="0" borderId="19" xfId="0" applyNumberFormat="1" applyFont="1" applyFill="1" applyBorder="1" applyAlignment="1">
      <alignment horizontal="center" vertical="center" wrapText="1"/>
    </xf>
    <xf numFmtId="0" fontId="15" fillId="0" borderId="34" xfId="0" applyFont="1" applyFill="1" applyBorder="1" applyAlignment="1">
      <alignment horizontal="center" vertical="center"/>
    </xf>
    <xf numFmtId="0" fontId="15" fillId="0" borderId="34"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36" xfId="0" applyFont="1" applyFill="1" applyBorder="1" applyAlignment="1">
      <alignment horizontal="center" vertical="center" wrapText="1"/>
    </xf>
    <xf numFmtId="9" fontId="15" fillId="0" borderId="7" xfId="0" applyNumberFormat="1" applyFont="1" applyFill="1" applyBorder="1" applyAlignment="1">
      <alignment horizontal="center" vertical="center" wrapText="1"/>
    </xf>
    <xf numFmtId="9" fontId="15" fillId="0" borderId="37" xfId="0" applyNumberFormat="1" applyFont="1" applyFill="1" applyBorder="1" applyAlignment="1">
      <alignment horizontal="center" vertical="center" wrapText="1"/>
    </xf>
    <xf numFmtId="0" fontId="15" fillId="0" borderId="37" xfId="0" applyFont="1" applyFill="1" applyBorder="1" applyAlignment="1">
      <alignment horizontal="center" vertical="center"/>
    </xf>
    <xf numFmtId="0" fontId="15" fillId="0" borderId="37"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4" fillId="0" borderId="3" xfId="0" applyFont="1" applyFill="1" applyBorder="1" applyAlignment="1">
      <alignment vertical="center" wrapText="1"/>
    </xf>
    <xf numFmtId="43" fontId="14" fillId="0" borderId="3" xfId="1" applyFont="1" applyFill="1" applyBorder="1" applyAlignment="1">
      <alignment vertical="center"/>
    </xf>
    <xf numFmtId="0" fontId="10" fillId="0" borderId="1" xfId="0" applyFont="1" applyFill="1" applyBorder="1" applyAlignment="1">
      <alignment vertical="center" wrapText="1"/>
    </xf>
    <xf numFmtId="43" fontId="10" fillId="0" borderId="1" xfId="1" applyFont="1" applyFill="1" applyBorder="1" applyAlignment="1">
      <alignment vertical="center"/>
    </xf>
    <xf numFmtId="43" fontId="10" fillId="0" borderId="1" xfId="1" applyFont="1" applyFill="1" applyBorder="1" applyAlignment="1">
      <alignment horizontal="center" vertical="center"/>
    </xf>
    <xf numFmtId="0" fontId="10" fillId="0" borderId="1" xfId="0" applyFont="1" applyFill="1" applyBorder="1" applyAlignment="1">
      <alignment vertical="center"/>
    </xf>
    <xf numFmtId="0" fontId="14" fillId="0" borderId="1" xfId="0" applyFont="1" applyFill="1" applyBorder="1" applyAlignment="1">
      <alignment vertical="center" wrapText="1"/>
    </xf>
    <xf numFmtId="43" fontId="14" fillId="0" borderId="1" xfId="1" applyFont="1" applyFill="1" applyBorder="1" applyAlignment="1">
      <alignment vertical="center"/>
    </xf>
    <xf numFmtId="43" fontId="10" fillId="0" borderId="0" xfId="1" applyFont="1" applyFill="1" applyBorder="1" applyAlignment="1">
      <alignment vertical="center"/>
    </xf>
    <xf numFmtId="43" fontId="14" fillId="0" borderId="1" xfId="0" applyNumberFormat="1" applyFont="1" applyFill="1" applyBorder="1" applyAlignment="1">
      <alignment vertical="center"/>
    </xf>
    <xf numFmtId="0" fontId="14" fillId="0" borderId="24" xfId="0" applyFont="1" applyFill="1" applyBorder="1" applyAlignment="1">
      <alignment vertical="center" wrapText="1"/>
    </xf>
    <xf numFmtId="43" fontId="14" fillId="0" borderId="24" xfId="0" applyNumberFormat="1" applyFont="1" applyFill="1" applyBorder="1" applyAlignment="1">
      <alignment vertical="center"/>
    </xf>
    <xf numFmtId="43" fontId="14" fillId="0" borderId="24" xfId="1" applyFont="1" applyFill="1" applyBorder="1" applyAlignment="1">
      <alignment vertical="center"/>
    </xf>
    <xf numFmtId="43" fontId="4" fillId="0" borderId="0" xfId="0" applyNumberFormat="1" applyFont="1" applyFill="1" applyAlignment="1">
      <alignment vertical="center"/>
    </xf>
    <xf numFmtId="0" fontId="10" fillId="0" borderId="0" xfId="0" applyFont="1" applyFill="1" applyAlignment="1">
      <alignment vertical="center"/>
    </xf>
    <xf numFmtId="43" fontId="10" fillId="0" borderId="0" xfId="0" applyNumberFormat="1" applyFont="1" applyFill="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17" fillId="0" borderId="0" xfId="0" applyFont="1" applyFill="1" applyAlignment="1">
      <alignment vertical="center"/>
    </xf>
    <xf numFmtId="0" fontId="18" fillId="0" borderId="0" xfId="0" applyFont="1" applyFill="1" applyAlignment="1">
      <alignment vertical="center"/>
    </xf>
    <xf numFmtId="0" fontId="19" fillId="0" borderId="0" xfId="0" applyFont="1"/>
    <xf numFmtId="0" fontId="20" fillId="0" borderId="0" xfId="0" applyFont="1" applyBorder="1" applyAlignment="1">
      <alignment horizontal="center"/>
    </xf>
    <xf numFmtId="0" fontId="21" fillId="0" borderId="40" xfId="0" applyFont="1" applyBorder="1" applyAlignment="1">
      <alignment horizontal="center" vertical="center"/>
    </xf>
    <xf numFmtId="0" fontId="21" fillId="0" borderId="30" xfId="0" applyFont="1" applyBorder="1" applyAlignment="1">
      <alignment horizontal="center" vertical="center"/>
    </xf>
    <xf numFmtId="0" fontId="21" fillId="0" borderId="41" xfId="0" applyFont="1" applyBorder="1" applyAlignment="1">
      <alignment horizontal="center" vertical="center"/>
    </xf>
    <xf numFmtId="0" fontId="19" fillId="0" borderId="0" xfId="0" applyFont="1" applyAlignment="1">
      <alignment horizontal="center"/>
    </xf>
    <xf numFmtId="43" fontId="19" fillId="0" borderId="0" xfId="1" applyFont="1"/>
    <xf numFmtId="43" fontId="19" fillId="0" borderId="0" xfId="0" applyNumberFormat="1" applyFont="1"/>
    <xf numFmtId="43" fontId="20" fillId="0" borderId="0" xfId="1" applyFont="1" applyBorder="1"/>
    <xf numFmtId="0" fontId="0" fillId="0" borderId="0" xfId="0" applyFont="1"/>
    <xf numFmtId="0" fontId="20" fillId="0" borderId="0" xfId="0" applyFont="1" applyAlignment="1">
      <alignment horizontal="center"/>
    </xf>
    <xf numFmtId="0" fontId="20" fillId="0" borderId="0" xfId="0" applyFont="1" applyAlignment="1"/>
    <xf numFmtId="0" fontId="22" fillId="0" borderId="0" xfId="0" applyFont="1"/>
    <xf numFmtId="164" fontId="3" fillId="0" borderId="0" xfId="0" quotePrefix="1" applyNumberFormat="1" applyFont="1"/>
    <xf numFmtId="0" fontId="3" fillId="0" borderId="44" xfId="0" applyFont="1" applyBorder="1"/>
    <xf numFmtId="4" fontId="3" fillId="0" borderId="44" xfId="0" quotePrefix="1" applyNumberFormat="1" applyFont="1" applyBorder="1" applyAlignment="1">
      <alignment horizontal="center"/>
    </xf>
    <xf numFmtId="0" fontId="3" fillId="0" borderId="17" xfId="0" applyFont="1" applyBorder="1"/>
    <xf numFmtId="4" fontId="3" fillId="0" borderId="44" xfId="0" applyNumberFormat="1" applyFont="1" applyBorder="1" applyAlignment="1">
      <alignment horizontal="center"/>
    </xf>
    <xf numFmtId="164" fontId="3" fillId="0" borderId="44" xfId="1" quotePrefix="1" applyNumberFormat="1" applyFont="1" applyBorder="1"/>
    <xf numFmtId="164" fontId="20" fillId="0" borderId="26" xfId="1" applyNumberFormat="1" applyFont="1" applyBorder="1"/>
    <xf numFmtId="165" fontId="3" fillId="0" borderId="0" xfId="1" applyNumberFormat="1" applyFont="1" applyBorder="1"/>
    <xf numFmtId="0" fontId="20" fillId="0" borderId="0" xfId="0" applyFont="1" applyAlignment="1">
      <alignment horizontal="left"/>
    </xf>
    <xf numFmtId="0" fontId="23" fillId="0" borderId="0" xfId="0" applyFont="1" applyAlignment="1">
      <alignment horizontal="left"/>
    </xf>
    <xf numFmtId="0" fontId="23" fillId="0" borderId="0" xfId="0" applyFont="1"/>
    <xf numFmtId="0" fontId="20" fillId="0" borderId="0" xfId="0" applyFont="1"/>
    <xf numFmtId="0" fontId="26" fillId="0" borderId="0" xfId="8" applyFont="1"/>
    <xf numFmtId="0" fontId="27" fillId="0" borderId="0" xfId="4" applyFont="1"/>
    <xf numFmtId="43" fontId="27" fillId="0" borderId="0" xfId="2" applyFont="1"/>
    <xf numFmtId="0" fontId="28" fillId="0" borderId="0" xfId="4" applyFont="1" applyAlignment="1">
      <alignment horizontal="center"/>
    </xf>
    <xf numFmtId="0" fontId="27" fillId="0" borderId="0" xfId="4" applyFont="1" applyAlignment="1">
      <alignment horizontal="center"/>
    </xf>
    <xf numFmtId="0" fontId="28" fillId="0" borderId="0" xfId="4" applyFont="1"/>
    <xf numFmtId="0" fontId="29" fillId="0" borderId="0" xfId="4" applyFont="1"/>
    <xf numFmtId="164" fontId="27" fillId="0" borderId="0" xfId="2" applyNumberFormat="1" applyFont="1"/>
    <xf numFmtId="43" fontId="27" fillId="0" borderId="44" xfId="2" applyFont="1" applyBorder="1"/>
    <xf numFmtId="43" fontId="28" fillId="0" borderId="17" xfId="2" applyFont="1" applyBorder="1"/>
    <xf numFmtId="164" fontId="28" fillId="0" borderId="17" xfId="2" applyNumberFormat="1" applyFont="1" applyBorder="1"/>
    <xf numFmtId="43" fontId="28" fillId="0" borderId="0" xfId="2" applyFont="1"/>
    <xf numFmtId="0" fontId="27" fillId="0" borderId="0" xfId="4" applyFont="1" applyAlignment="1">
      <alignment wrapText="1"/>
    </xf>
    <xf numFmtId="166" fontId="28" fillId="0" borderId="17" xfId="2" applyNumberFormat="1" applyFont="1" applyBorder="1"/>
    <xf numFmtId="164" fontId="28" fillId="0" borderId="26" xfId="2" applyNumberFormat="1" applyFont="1" applyBorder="1"/>
    <xf numFmtId="166" fontId="28" fillId="0" borderId="0" xfId="2" applyNumberFormat="1" applyFont="1" applyBorder="1"/>
    <xf numFmtId="43" fontId="30" fillId="0" borderId="0" xfId="2" applyFont="1"/>
    <xf numFmtId="0" fontId="31" fillId="0" borderId="0" xfId="0" applyFont="1" applyFill="1"/>
    <xf numFmtId="0" fontId="32" fillId="0" borderId="0" xfId="0" applyFont="1" applyFill="1"/>
    <xf numFmtId="43" fontId="32" fillId="0" borderId="0" xfId="1" applyFont="1" applyFill="1"/>
    <xf numFmtId="0" fontId="32" fillId="0" borderId="0" xfId="0" applyFont="1" applyFill="1" applyAlignment="1">
      <alignment horizontal="center"/>
    </xf>
    <xf numFmtId="0" fontId="33" fillId="0" borderId="0" xfId="0" applyFont="1" applyFill="1" applyAlignment="1">
      <alignment horizontal="center"/>
    </xf>
    <xf numFmtId="43" fontId="31" fillId="0" borderId="0" xfId="1" applyFont="1" applyFill="1"/>
    <xf numFmtId="0" fontId="31" fillId="0" borderId="0" xfId="0" applyFont="1" applyFill="1" applyAlignment="1">
      <alignment horizontal="center"/>
    </xf>
    <xf numFmtId="0" fontId="34" fillId="0" borderId="0" xfId="0" applyFont="1" applyFill="1"/>
    <xf numFmtId="0" fontId="33" fillId="0" borderId="19" xfId="0" applyFont="1" applyFill="1" applyBorder="1" applyAlignment="1">
      <alignment horizontal="center" vertical="center" wrapText="1"/>
    </xf>
    <xf numFmtId="0" fontId="33" fillId="0" borderId="1" xfId="0" applyFont="1" applyFill="1" applyBorder="1" applyAlignment="1">
      <alignment horizontal="center" vertical="center" wrapText="1"/>
    </xf>
    <xf numFmtId="43" fontId="33" fillId="0" borderId="1" xfId="1"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5" fillId="0" borderId="0" xfId="0" applyFont="1" applyFill="1" applyAlignment="1">
      <alignment vertical="center"/>
    </xf>
    <xf numFmtId="0" fontId="33" fillId="0" borderId="3" xfId="0" applyFont="1" applyFill="1" applyBorder="1" applyAlignment="1">
      <alignment horizontal="center" vertical="center" wrapText="1"/>
    </xf>
    <xf numFmtId="43" fontId="33" fillId="0" borderId="3" xfId="1" applyFont="1" applyFill="1" applyBorder="1" applyAlignment="1">
      <alignment horizontal="center" vertical="center" wrapText="1"/>
    </xf>
    <xf numFmtId="0" fontId="33" fillId="0" borderId="1" xfId="0" applyFont="1" applyFill="1" applyBorder="1" applyAlignment="1">
      <alignment horizontal="center" vertical="center" wrapText="1"/>
    </xf>
    <xf numFmtId="43" fontId="33" fillId="0" borderId="1" xfId="1" applyFont="1" applyFill="1" applyBorder="1" applyAlignment="1">
      <alignment horizontal="center" vertical="center" wrapText="1"/>
    </xf>
    <xf numFmtId="0" fontId="31" fillId="0" borderId="1" xfId="0" applyFont="1" applyFill="1" applyBorder="1" applyAlignment="1">
      <alignment vertical="center" wrapText="1"/>
    </xf>
    <xf numFmtId="43" fontId="31" fillId="0" borderId="1" xfId="1" applyFont="1" applyFill="1" applyBorder="1" applyAlignment="1">
      <alignment vertical="center"/>
    </xf>
    <xf numFmtId="0" fontId="31" fillId="0" borderId="1" xfId="0" applyFont="1" applyFill="1" applyBorder="1" applyAlignment="1">
      <alignment vertical="center"/>
    </xf>
    <xf numFmtId="9" fontId="31" fillId="0" borderId="1" xfId="0" applyNumberFormat="1" applyFont="1" applyFill="1" applyBorder="1" applyAlignment="1">
      <alignment horizontal="center" vertical="center"/>
    </xf>
    <xf numFmtId="0" fontId="32" fillId="0" borderId="0" xfId="0" applyFont="1" applyFill="1" applyAlignment="1">
      <alignment vertical="center"/>
    </xf>
    <xf numFmtId="0" fontId="31" fillId="0" borderId="1" xfId="0" applyFont="1" applyFill="1" applyBorder="1" applyAlignment="1">
      <alignment wrapText="1"/>
    </xf>
    <xf numFmtId="0" fontId="31" fillId="0" borderId="0" xfId="0" applyFont="1" applyFill="1" applyAlignment="1">
      <alignment vertical="top" wrapText="1"/>
    </xf>
    <xf numFmtId="43" fontId="31" fillId="0" borderId="0" xfId="1" applyFont="1" applyFill="1" applyBorder="1"/>
    <xf numFmtId="0" fontId="31" fillId="0" borderId="0" xfId="0" applyFont="1" applyFill="1" applyBorder="1"/>
    <xf numFmtId="0" fontId="35" fillId="0" borderId="0" xfId="0" applyFont="1" applyFill="1" applyBorder="1" applyAlignment="1">
      <alignment horizontal="center"/>
    </xf>
    <xf numFmtId="0" fontId="35" fillId="0" borderId="0" xfId="0" applyFont="1" applyFill="1" applyBorder="1" applyAlignment="1"/>
    <xf numFmtId="43" fontId="35" fillId="0" borderId="0" xfId="1" applyFont="1" applyFill="1" applyBorder="1" applyAlignment="1">
      <alignment horizontal="center"/>
    </xf>
    <xf numFmtId="0" fontId="37" fillId="0" borderId="0" xfId="0" applyFont="1" applyFill="1" applyBorder="1" applyAlignment="1">
      <alignment horizontal="center"/>
    </xf>
    <xf numFmtId="0" fontId="37" fillId="0" borderId="0" xfId="0" applyFont="1" applyFill="1" applyBorder="1" applyAlignment="1"/>
    <xf numFmtId="43" fontId="36" fillId="0" borderId="0" xfId="1" applyFont="1" applyFill="1"/>
    <xf numFmtId="0" fontId="36" fillId="0" borderId="0" xfId="0" applyFont="1" applyFill="1"/>
    <xf numFmtId="0" fontId="36" fillId="0" borderId="0" xfId="0" applyFont="1" applyFill="1" applyAlignment="1">
      <alignment horizontal="center"/>
    </xf>
    <xf numFmtId="0" fontId="37" fillId="0" borderId="0" xfId="0" applyFont="1" applyFill="1" applyBorder="1" applyAlignment="1">
      <alignment horizontal="center"/>
    </xf>
    <xf numFmtId="0" fontId="19" fillId="0" borderId="0" xfId="0" applyFont="1" applyAlignment="1">
      <alignment wrapText="1"/>
    </xf>
    <xf numFmtId="0" fontId="20" fillId="0" borderId="39" xfId="0" applyFont="1" applyBorder="1" applyAlignment="1">
      <alignment horizontal="center"/>
    </xf>
    <xf numFmtId="0" fontId="20" fillId="0" borderId="45" xfId="0" applyFont="1" applyBorder="1" applyAlignment="1">
      <alignment horizontal="center"/>
    </xf>
    <xf numFmtId="0" fontId="20" fillId="0" borderId="46" xfId="0" applyFont="1" applyBorder="1" applyAlignment="1">
      <alignment horizontal="center"/>
    </xf>
    <xf numFmtId="0" fontId="3" fillId="0" borderId="47" xfId="0" applyFont="1" applyBorder="1" applyAlignment="1">
      <alignment horizontal="center"/>
    </xf>
    <xf numFmtId="0" fontId="3" fillId="0" borderId="0" xfId="0" applyFont="1" applyBorder="1" applyAlignment="1">
      <alignment horizontal="center"/>
    </xf>
    <xf numFmtId="0" fontId="3" fillId="0" borderId="48" xfId="0" applyFont="1" applyBorder="1" applyAlignment="1">
      <alignment horizontal="center"/>
    </xf>
    <xf numFmtId="0" fontId="3" fillId="0" borderId="47" xfId="0" applyFont="1" applyBorder="1"/>
    <xf numFmtId="0" fontId="3" fillId="0" borderId="0" xfId="0" applyFont="1" applyBorder="1" applyAlignment="1">
      <alignment horizontal="center"/>
    </xf>
    <xf numFmtId="0" fontId="3" fillId="0" borderId="0" xfId="0" applyFont="1" applyBorder="1" applyAlignment="1">
      <alignment wrapText="1"/>
    </xf>
    <xf numFmtId="43" fontId="3" fillId="0" borderId="0" xfId="1" applyFont="1" applyBorder="1"/>
    <xf numFmtId="0" fontId="3" fillId="0" borderId="48" xfId="0" applyFont="1" applyBorder="1"/>
    <xf numFmtId="0" fontId="20" fillId="0" borderId="0" xfId="0" applyFont="1" applyBorder="1"/>
    <xf numFmtId="0" fontId="19" fillId="0" borderId="42" xfId="0" applyFont="1" applyBorder="1"/>
    <xf numFmtId="0" fontId="19" fillId="0" borderId="43" xfId="0" applyFont="1" applyBorder="1"/>
    <xf numFmtId="0" fontId="19" fillId="0" borderId="43" xfId="0" applyFont="1" applyBorder="1" applyAlignment="1">
      <alignment horizontal="center"/>
    </xf>
    <xf numFmtId="0" fontId="19" fillId="0" borderId="43" xfId="0" applyFont="1" applyBorder="1" applyAlignment="1">
      <alignment wrapText="1"/>
    </xf>
    <xf numFmtId="43" fontId="19" fillId="0" borderId="43" xfId="1" applyFont="1" applyBorder="1"/>
    <xf numFmtId="0" fontId="19" fillId="0" borderId="49" xfId="0" applyFont="1" applyBorder="1"/>
    <xf numFmtId="0" fontId="21" fillId="0" borderId="50" xfId="0" applyFont="1" applyBorder="1" applyAlignment="1">
      <alignment horizontal="center" vertical="center" wrapText="1"/>
    </xf>
    <xf numFmtId="0" fontId="21" fillId="0" borderId="50" xfId="0" applyFont="1" applyBorder="1" applyAlignment="1">
      <alignment horizontal="center"/>
    </xf>
    <xf numFmtId="0" fontId="21" fillId="0" borderId="51" xfId="0" applyFont="1" applyBorder="1" applyAlignment="1">
      <alignment horizontal="center" vertical="center"/>
    </xf>
    <xf numFmtId="0" fontId="21" fillId="0" borderId="52" xfId="0" applyFont="1" applyBorder="1" applyAlignment="1">
      <alignment horizontal="center" vertical="center" wrapText="1"/>
    </xf>
    <xf numFmtId="0" fontId="21" fillId="0" borderId="17" xfId="0" applyFont="1" applyBorder="1" applyAlignment="1">
      <alignment horizontal="center" vertical="center"/>
    </xf>
    <xf numFmtId="0" fontId="21" fillId="0" borderId="52" xfId="0" applyFont="1" applyBorder="1" applyAlignment="1">
      <alignment horizontal="center"/>
    </xf>
    <xf numFmtId="0" fontId="21" fillId="0" borderId="53" xfId="0" applyFont="1" applyBorder="1" applyAlignment="1">
      <alignment horizontal="center"/>
    </xf>
    <xf numFmtId="0" fontId="21" fillId="0" borderId="54" xfId="0" applyFont="1" applyBorder="1" applyAlignment="1">
      <alignment horizontal="center"/>
    </xf>
    <xf numFmtId="0" fontId="21" fillId="0" borderId="55" xfId="0" applyFont="1" applyBorder="1" applyAlignment="1">
      <alignment horizontal="center"/>
    </xf>
    <xf numFmtId="0" fontId="21" fillId="0" borderId="56" xfId="0" applyFont="1" applyBorder="1" applyAlignment="1">
      <alignment horizontal="center" vertical="center" wrapText="1"/>
    </xf>
    <xf numFmtId="0" fontId="21" fillId="0" borderId="57" xfId="0" applyFont="1" applyBorder="1" applyAlignment="1">
      <alignment horizontal="center" vertical="center"/>
    </xf>
    <xf numFmtId="0" fontId="21" fillId="0" borderId="56" xfId="0" applyFont="1" applyBorder="1" applyAlignment="1">
      <alignment horizontal="center"/>
    </xf>
    <xf numFmtId="43" fontId="21" fillId="0" borderId="58" xfId="1" applyFont="1" applyBorder="1" applyAlignment="1">
      <alignment horizontal="center" vertical="center"/>
    </xf>
    <xf numFmtId="43" fontId="21" fillId="0" borderId="43" xfId="1" applyFont="1" applyBorder="1" applyAlignment="1">
      <alignment horizontal="center" vertical="center"/>
    </xf>
    <xf numFmtId="0" fontId="21" fillId="0" borderId="58" xfId="0" applyFont="1" applyBorder="1" applyAlignment="1">
      <alignment horizontal="center" vertical="center"/>
    </xf>
    <xf numFmtId="0" fontId="21" fillId="0" borderId="49" xfId="0" applyFont="1" applyBorder="1" applyAlignment="1">
      <alignment horizontal="center" vertical="center" wrapText="1"/>
    </xf>
    <xf numFmtId="0" fontId="15" fillId="0" borderId="39" xfId="0" applyFont="1" applyBorder="1" applyAlignment="1">
      <alignment horizontal="center"/>
    </xf>
    <xf numFmtId="0" fontId="15" fillId="0" borderId="45" xfId="0" applyFont="1" applyBorder="1" applyAlignment="1">
      <alignment horizontal="center"/>
    </xf>
    <xf numFmtId="0" fontId="15" fillId="0" borderId="46" xfId="0" applyFont="1" applyBorder="1" applyAlignment="1">
      <alignment horizontal="center"/>
    </xf>
    <xf numFmtId="0" fontId="4" fillId="0" borderId="15" xfId="0" applyFont="1" applyBorder="1" applyAlignment="1">
      <alignment horizontal="left"/>
    </xf>
    <xf numFmtId="43" fontId="3" fillId="0" borderId="4" xfId="1" applyFont="1" applyFill="1" applyBorder="1" applyAlignment="1"/>
    <xf numFmtId="167" fontId="4" fillId="0" borderId="4" xfId="0" applyNumberFormat="1" applyFont="1" applyBorder="1" applyAlignment="1">
      <alignment horizontal="center"/>
    </xf>
    <xf numFmtId="0" fontId="4" fillId="0" borderId="4" xfId="0" applyFont="1" applyBorder="1" applyAlignment="1">
      <alignment horizontal="left" vertical="center" wrapText="1"/>
    </xf>
    <xf numFmtId="43" fontId="3" fillId="0" borderId="4" xfId="1" applyFont="1" applyBorder="1" applyAlignment="1">
      <alignment horizontal="center"/>
    </xf>
    <xf numFmtId="43" fontId="20" fillId="0" borderId="4" xfId="1" applyFont="1" applyBorder="1" applyAlignment="1">
      <alignment horizontal="center" vertical="center"/>
    </xf>
    <xf numFmtId="0" fontId="21" fillId="0" borderId="4" xfId="0" applyFont="1" applyBorder="1" applyAlignment="1">
      <alignment horizontal="center" vertical="center"/>
    </xf>
    <xf numFmtId="0" fontId="21" fillId="0" borderId="4" xfId="0" applyFont="1" applyBorder="1" applyAlignment="1">
      <alignment vertical="center"/>
    </xf>
    <xf numFmtId="0" fontId="21" fillId="0" borderId="5" xfId="0" applyFont="1" applyBorder="1" applyAlignment="1">
      <alignment vertical="center" wrapText="1"/>
    </xf>
    <xf numFmtId="0" fontId="4" fillId="0" borderId="11" xfId="0" applyFont="1" applyBorder="1" applyAlignment="1">
      <alignment horizontal="left"/>
    </xf>
    <xf numFmtId="43" fontId="3" fillId="0" borderId="3" xfId="1" applyFont="1" applyFill="1" applyBorder="1" applyAlignment="1"/>
    <xf numFmtId="167" fontId="4" fillId="0" borderId="1" xfId="0" applyNumberFormat="1" applyFont="1" applyBorder="1" applyAlignment="1">
      <alignment horizontal="center"/>
    </xf>
    <xf numFmtId="0" fontId="4" fillId="0" borderId="1" xfId="0" applyFont="1" applyBorder="1" applyAlignment="1">
      <alignment horizontal="left" vertical="center" wrapText="1"/>
    </xf>
    <xf numFmtId="43" fontId="3" fillId="0" borderId="3" xfId="1" applyFont="1" applyBorder="1" applyAlignment="1">
      <alignment horizontal="center"/>
    </xf>
    <xf numFmtId="43" fontId="20" fillId="0" borderId="3" xfId="1" applyFont="1" applyBorder="1" applyAlignment="1">
      <alignment horizontal="center" vertical="center"/>
    </xf>
    <xf numFmtId="0" fontId="21" fillId="0" borderId="3" xfId="0" applyFont="1" applyBorder="1" applyAlignment="1">
      <alignment horizontal="center" vertical="center"/>
    </xf>
    <xf numFmtId="0" fontId="21" fillId="0" borderId="3" xfId="0" applyFont="1" applyBorder="1" applyAlignment="1">
      <alignment vertical="center"/>
    </xf>
    <xf numFmtId="0" fontId="21" fillId="0" borderId="14" xfId="0" applyFont="1" applyBorder="1" applyAlignment="1">
      <alignment vertical="center" wrapText="1"/>
    </xf>
    <xf numFmtId="43" fontId="3" fillId="0" borderId="3" xfId="1" applyFont="1" applyBorder="1" applyAlignment="1">
      <alignment horizontal="center" vertical="center"/>
    </xf>
    <xf numFmtId="0" fontId="4" fillId="0" borderId="1" xfId="0" applyFont="1" applyBorder="1" applyAlignment="1">
      <alignment vertical="center" wrapText="1"/>
    </xf>
    <xf numFmtId="0" fontId="4" fillId="0" borderId="12" xfId="0" applyFont="1" applyBorder="1" applyAlignment="1">
      <alignment horizontal="left"/>
    </xf>
    <xf numFmtId="43" fontId="3" fillId="0" borderId="1" xfId="1" applyFont="1" applyFill="1" applyBorder="1" applyAlignment="1"/>
    <xf numFmtId="43" fontId="3" fillId="0" borderId="1" xfId="1"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vertical="center"/>
    </xf>
    <xf numFmtId="0" fontId="21" fillId="0" borderId="6" xfId="0" applyFont="1" applyBorder="1" applyAlignment="1">
      <alignment vertical="center" wrapText="1"/>
    </xf>
    <xf numFmtId="14" fontId="4" fillId="0" borderId="1" xfId="9" quotePrefix="1" applyNumberFormat="1" applyFont="1" applyFill="1" applyBorder="1" applyAlignment="1">
      <alignment horizontal="center"/>
    </xf>
    <xf numFmtId="0" fontId="4" fillId="0" borderId="1" xfId="0" applyFont="1" applyFill="1" applyBorder="1" applyAlignment="1">
      <alignment horizontal="left" vertical="center" wrapText="1"/>
    </xf>
    <xf numFmtId="0" fontId="16" fillId="0" borderId="12" xfId="1" applyNumberFormat="1" applyFont="1" applyFill="1" applyBorder="1" applyAlignment="1">
      <alignment horizontal="left"/>
    </xf>
    <xf numFmtId="43" fontId="3" fillId="0" borderId="1" xfId="1" applyFont="1" applyFill="1" applyBorder="1"/>
    <xf numFmtId="168" fontId="4" fillId="0" borderId="1" xfId="1" applyNumberFormat="1" applyFont="1" applyFill="1" applyBorder="1" applyAlignment="1">
      <alignment horizontal="center"/>
    </xf>
    <xf numFmtId="0" fontId="0" fillId="0" borderId="1" xfId="0" applyFont="1" applyFill="1" applyBorder="1" applyAlignment="1">
      <alignment horizontal="left" vertical="center" wrapText="1"/>
    </xf>
    <xf numFmtId="43" fontId="13" fillId="0" borderId="1"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43" fontId="3" fillId="0" borderId="6" xfId="1" applyFont="1" applyFill="1" applyBorder="1"/>
    <xf numFmtId="0" fontId="13" fillId="0" borderId="1" xfId="0" applyFont="1" applyFill="1" applyBorder="1" applyAlignment="1">
      <alignment horizontal="center" vertical="center" wrapText="1"/>
    </xf>
    <xf numFmtId="43" fontId="0" fillId="0" borderId="1" xfId="1" applyFont="1" applyFill="1" applyBorder="1"/>
    <xf numFmtId="0" fontId="0" fillId="0" borderId="1" xfId="0" applyFont="1" applyFill="1" applyBorder="1"/>
    <xf numFmtId="0" fontId="0" fillId="0" borderId="1" xfId="0" applyFill="1" applyBorder="1" applyAlignment="1">
      <alignment horizontal="left" vertical="center" wrapText="1"/>
    </xf>
    <xf numFmtId="0" fontId="16" fillId="0" borderId="13" xfId="1" applyNumberFormat="1" applyFont="1" applyFill="1" applyBorder="1" applyAlignment="1">
      <alignment horizontal="left"/>
    </xf>
    <xf numFmtId="43" fontId="3" fillId="0" borderId="7" xfId="1" applyFont="1" applyFill="1" applyBorder="1"/>
    <xf numFmtId="168" fontId="4" fillId="0" borderId="7" xfId="1" applyNumberFormat="1" applyFont="1" applyFill="1" applyBorder="1" applyAlignment="1">
      <alignment horizontal="center"/>
    </xf>
    <xf numFmtId="0" fontId="0" fillId="0" borderId="7" xfId="0" applyFont="1" applyFill="1" applyBorder="1" applyAlignment="1">
      <alignment horizontal="left" vertical="center" wrapText="1"/>
    </xf>
    <xf numFmtId="43" fontId="0" fillId="0" borderId="7" xfId="1" applyFont="1" applyFill="1" applyBorder="1"/>
    <xf numFmtId="0" fontId="0" fillId="0" borderId="7" xfId="0" applyFont="1" applyFill="1" applyBorder="1"/>
    <xf numFmtId="43" fontId="3" fillId="0" borderId="8" xfId="1" applyFont="1" applyFill="1" applyBorder="1"/>
    <xf numFmtId="0" fontId="20" fillId="0" borderId="53" xfId="0" applyFont="1" applyBorder="1" applyAlignment="1">
      <alignment horizontal="center"/>
    </xf>
    <xf numFmtId="43" fontId="3" fillId="0" borderId="54" xfId="1" applyFont="1" applyFill="1" applyBorder="1"/>
    <xf numFmtId="168" fontId="16" fillId="0" borderId="54" xfId="1" applyNumberFormat="1" applyFont="1" applyFill="1" applyBorder="1" applyAlignment="1">
      <alignment horizontal="center"/>
    </xf>
    <xf numFmtId="0" fontId="0" fillId="0" borderId="54" xfId="0" applyFont="1" applyFill="1" applyBorder="1" applyAlignment="1">
      <alignment horizontal="left" vertical="center" wrapText="1"/>
    </xf>
    <xf numFmtId="0" fontId="15" fillId="0" borderId="47" xfId="0" applyFont="1" applyBorder="1" applyAlignment="1">
      <alignment horizontal="center"/>
    </xf>
    <xf numFmtId="0" fontId="15" fillId="0" borderId="0" xfId="0" applyFont="1" applyBorder="1" applyAlignment="1">
      <alignment horizontal="center"/>
    </xf>
    <xf numFmtId="0" fontId="15" fillId="0" borderId="48" xfId="0" applyFont="1" applyBorder="1" applyAlignment="1">
      <alignment horizontal="center"/>
    </xf>
    <xf numFmtId="43" fontId="4" fillId="0" borderId="4" xfId="1" applyFont="1" applyBorder="1" applyAlignment="1">
      <alignment horizontal="center"/>
    </xf>
    <xf numFmtId="167" fontId="4" fillId="0" borderId="4" xfId="0" applyNumberFormat="1" applyFont="1" applyFill="1" applyBorder="1" applyAlignment="1">
      <alignment horizontal="center"/>
    </xf>
    <xf numFmtId="0" fontId="4" fillId="0" borderId="4" xfId="0" applyFont="1" applyFill="1" applyBorder="1" applyAlignment="1">
      <alignment horizontal="left" vertical="center" wrapText="1"/>
    </xf>
    <xf numFmtId="43" fontId="15" fillId="0" borderId="4" xfId="1" applyFont="1"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43" fontId="4" fillId="0" borderId="1" xfId="1" applyFont="1" applyBorder="1" applyAlignment="1">
      <alignment horizontal="center"/>
    </xf>
    <xf numFmtId="167" fontId="4" fillId="0" borderId="1" xfId="0" applyNumberFormat="1" applyFont="1" applyFill="1" applyBorder="1" applyAlignment="1">
      <alignment horizontal="center"/>
    </xf>
    <xf numFmtId="43" fontId="15" fillId="0" borderId="1" xfId="1" applyFont="1" applyBorder="1" applyAlignment="1">
      <alignment horizontal="center"/>
    </xf>
    <xf numFmtId="0" fontId="15" fillId="0" borderId="1" xfId="0" applyFont="1" applyBorder="1" applyAlignment="1">
      <alignment horizontal="center"/>
    </xf>
    <xf numFmtId="0" fontId="15" fillId="0" borderId="6" xfId="0" applyFont="1" applyBorder="1" applyAlignment="1">
      <alignment horizontal="center"/>
    </xf>
    <xf numFmtId="43" fontId="3" fillId="0" borderId="1" xfId="1" applyFont="1" applyBorder="1"/>
    <xf numFmtId="43" fontId="21" fillId="0" borderId="1" xfId="1" applyFont="1" applyBorder="1" applyAlignment="1">
      <alignment horizontal="center" vertical="center"/>
    </xf>
    <xf numFmtId="0" fontId="4" fillId="0" borderId="12" xfId="0" applyFont="1" applyBorder="1" applyAlignment="1">
      <alignment horizontal="left" wrapText="1"/>
    </xf>
    <xf numFmtId="167" fontId="4" fillId="0" borderId="1" xfId="1" applyNumberFormat="1" applyFont="1" applyFill="1" applyBorder="1" applyAlignment="1">
      <alignment horizontal="center"/>
    </xf>
    <xf numFmtId="0" fontId="3" fillId="0" borderId="0" xfId="0" applyFont="1" applyFill="1"/>
    <xf numFmtId="167" fontId="4" fillId="0" borderId="7" xfId="1" applyNumberFormat="1" applyFont="1" applyFill="1" applyBorder="1" applyAlignment="1">
      <alignment horizontal="center"/>
    </xf>
    <xf numFmtId="43" fontId="13" fillId="0" borderId="7" xfId="1"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vertical="center"/>
    </xf>
    <xf numFmtId="0" fontId="20" fillId="0" borderId="36" xfId="0" applyFont="1" applyBorder="1" applyAlignment="1">
      <alignment horizontal="center"/>
    </xf>
    <xf numFmtId="43" fontId="3" fillId="0" borderId="37" xfId="0" applyNumberFormat="1" applyFont="1" applyFill="1" applyBorder="1"/>
    <xf numFmtId="0" fontId="0" fillId="0" borderId="37" xfId="0" applyFont="1" applyFill="1" applyBorder="1" applyAlignment="1">
      <alignment horizontal="center"/>
    </xf>
    <xf numFmtId="0" fontId="0" fillId="0" borderId="37" xfId="0" applyFont="1" applyFill="1" applyBorder="1" applyAlignment="1">
      <alignment wrapText="1"/>
    </xf>
    <xf numFmtId="43" fontId="3" fillId="0" borderId="0" xfId="0" applyNumberFormat="1" applyFont="1" applyFill="1"/>
    <xf numFmtId="0" fontId="20" fillId="0" borderId="32" xfId="0" applyFont="1" applyFill="1" applyBorder="1" applyAlignment="1">
      <alignment horizontal="center"/>
    </xf>
    <xf numFmtId="0" fontId="20" fillId="0" borderId="34" xfId="0" applyFont="1" applyFill="1" applyBorder="1" applyAlignment="1">
      <alignment horizontal="center"/>
    </xf>
    <xf numFmtId="0" fontId="20" fillId="0" borderId="35" xfId="0" applyFont="1" applyFill="1" applyBorder="1" applyAlignment="1">
      <alignment horizontal="center"/>
    </xf>
    <xf numFmtId="0" fontId="0" fillId="0" borderId="15" xfId="0" applyFont="1" applyBorder="1"/>
    <xf numFmtId="43" fontId="3" fillId="0" borderId="4" xfId="1" applyFont="1" applyBorder="1"/>
    <xf numFmtId="167" fontId="4" fillId="0" borderId="4" xfId="0" applyNumberFormat="1" applyFont="1" applyBorder="1" applyAlignment="1"/>
    <xf numFmtId="0" fontId="4" fillId="0" borderId="4" xfId="0" applyFont="1" applyBorder="1" applyAlignment="1">
      <alignment horizontal="left" wrapText="1"/>
    </xf>
    <xf numFmtId="43" fontId="0" fillId="0" borderId="4" xfId="1" applyFont="1" applyBorder="1"/>
    <xf numFmtId="0" fontId="0" fillId="0" borderId="4" xfId="0" applyFont="1" applyBorder="1"/>
    <xf numFmtId="0" fontId="0" fillId="0" borderId="5" xfId="0" applyFont="1" applyBorder="1"/>
    <xf numFmtId="0" fontId="0" fillId="0" borderId="11" xfId="0" applyFont="1" applyBorder="1"/>
    <xf numFmtId="43" fontId="3" fillId="0" borderId="3" xfId="1" applyFont="1" applyBorder="1"/>
    <xf numFmtId="167" fontId="4" fillId="0" borderId="1" xfId="0" applyNumberFormat="1" applyFont="1" applyBorder="1" applyAlignment="1"/>
    <xf numFmtId="0" fontId="4" fillId="0" borderId="1" xfId="0" applyFont="1" applyBorder="1" applyAlignment="1">
      <alignment horizontal="left" wrapText="1"/>
    </xf>
    <xf numFmtId="43" fontId="0" fillId="0" borderId="3" xfId="1" applyFont="1" applyBorder="1"/>
    <xf numFmtId="0" fontId="0" fillId="0" borderId="3" xfId="0" applyFont="1" applyBorder="1"/>
    <xf numFmtId="0" fontId="0" fillId="0" borderId="14" xfId="0" applyFont="1" applyBorder="1"/>
    <xf numFmtId="0" fontId="0" fillId="0" borderId="12" xfId="0" applyFont="1" applyBorder="1"/>
    <xf numFmtId="43" fontId="0" fillId="0" borderId="1" xfId="1" applyFont="1" applyBorder="1"/>
    <xf numFmtId="0" fontId="0" fillId="0" borderId="1" xfId="0" applyFont="1" applyBorder="1"/>
    <xf numFmtId="0" fontId="0" fillId="0" borderId="6" xfId="0" applyFont="1" applyBorder="1"/>
    <xf numFmtId="0" fontId="0" fillId="0" borderId="13" xfId="0" applyFont="1" applyBorder="1"/>
    <xf numFmtId="43" fontId="3" fillId="0" borderId="7" xfId="1" applyFont="1" applyBorder="1"/>
    <xf numFmtId="167" fontId="4" fillId="0" borderId="7" xfId="0" applyNumberFormat="1" applyFont="1" applyBorder="1" applyAlignment="1"/>
    <xf numFmtId="0" fontId="4" fillId="0" borderId="7" xfId="0" applyFont="1" applyBorder="1" applyAlignment="1">
      <alignment horizontal="left" wrapText="1"/>
    </xf>
    <xf numFmtId="43" fontId="0" fillId="0" borderId="7" xfId="1" applyFont="1" applyBorder="1"/>
    <xf numFmtId="0" fontId="0" fillId="0" borderId="7" xfId="0" applyFont="1" applyBorder="1"/>
    <xf numFmtId="0" fontId="0" fillId="0" borderId="8" xfId="0" applyFont="1" applyBorder="1"/>
    <xf numFmtId="43" fontId="3" fillId="0" borderId="37" xfId="0" applyNumberFormat="1" applyFont="1" applyBorder="1"/>
    <xf numFmtId="0" fontId="0" fillId="0" borderId="37" xfId="0" applyFont="1" applyBorder="1" applyAlignment="1">
      <alignment horizontal="center"/>
    </xf>
    <xf numFmtId="0" fontId="0" fillId="0" borderId="37" xfId="0" applyFont="1" applyBorder="1" applyAlignment="1">
      <alignment wrapText="1"/>
    </xf>
    <xf numFmtId="43" fontId="0" fillId="0" borderId="0" xfId="0" applyNumberFormat="1" applyFont="1"/>
    <xf numFmtId="0" fontId="20" fillId="0" borderId="59" xfId="0" applyFont="1" applyBorder="1" applyAlignment="1">
      <alignment horizontal="center"/>
    </xf>
    <xf numFmtId="169" fontId="20" fillId="0" borderId="43" xfId="0" applyNumberFormat="1" applyFont="1" applyBorder="1"/>
    <xf numFmtId="0" fontId="3" fillId="0" borderId="59" xfId="0" applyFont="1" applyBorder="1" applyAlignment="1">
      <alignment horizontal="center"/>
    </xf>
    <xf numFmtId="43" fontId="3" fillId="0" borderId="43" xfId="0" applyNumberFormat="1" applyFont="1" applyBorder="1" applyAlignment="1">
      <alignment wrapText="1"/>
    </xf>
    <xf numFmtId="169" fontId="20" fillId="0" borderId="58" xfId="0" applyNumberFormat="1" applyFont="1" applyBorder="1"/>
    <xf numFmtId="169" fontId="19" fillId="0" borderId="0" xfId="0" applyNumberFormat="1" applyFont="1"/>
    <xf numFmtId="169" fontId="20" fillId="0" borderId="0" xfId="0" applyNumberFormat="1" applyFont="1" applyBorder="1"/>
    <xf numFmtId="43" fontId="3" fillId="0" borderId="0" xfId="0" applyNumberFormat="1" applyFont="1" applyBorder="1" applyAlignment="1">
      <alignment wrapText="1"/>
    </xf>
    <xf numFmtId="0" fontId="0" fillId="0" borderId="0" xfId="0" applyFont="1" applyAlignment="1">
      <alignment horizontal="left" wrapText="1"/>
    </xf>
    <xf numFmtId="0" fontId="0" fillId="0" borderId="0" xfId="0" applyFont="1" applyAlignment="1">
      <alignment horizontal="left" wrapText="1"/>
    </xf>
    <xf numFmtId="43" fontId="0" fillId="0" borderId="0" xfId="0" applyNumberFormat="1" applyFont="1" applyAlignment="1">
      <alignment horizontal="left" wrapText="1"/>
    </xf>
    <xf numFmtId="0" fontId="0" fillId="0" borderId="0" xfId="0" applyFont="1" applyAlignment="1">
      <alignment horizontal="center" wrapText="1"/>
    </xf>
    <xf numFmtId="169" fontId="0" fillId="0" borderId="0" xfId="0" applyNumberFormat="1" applyFont="1" applyAlignment="1">
      <alignment horizontal="left" wrapText="1"/>
    </xf>
    <xf numFmtId="43" fontId="0" fillId="0" borderId="0" xfId="1" applyFont="1" applyAlignment="1">
      <alignment horizontal="left" wrapText="1"/>
    </xf>
    <xf numFmtId="0" fontId="38" fillId="0" borderId="0" xfId="0" applyFont="1" applyBorder="1" applyAlignment="1">
      <alignment horizontal="center"/>
    </xf>
    <xf numFmtId="0" fontId="38" fillId="0" borderId="0" xfId="0" applyFont="1" applyBorder="1"/>
    <xf numFmtId="0" fontId="38" fillId="0" borderId="0" xfId="0" applyFont="1" applyBorder="1" applyAlignment="1">
      <alignment wrapText="1"/>
    </xf>
    <xf numFmtId="43" fontId="38" fillId="0" borderId="0" xfId="1" applyFont="1" applyBorder="1" applyAlignment="1"/>
    <xf numFmtId="43" fontId="38" fillId="0" borderId="0" xfId="1" applyFont="1" applyBorder="1"/>
    <xf numFmtId="0" fontId="9" fillId="0" borderId="0" xfId="0" applyFont="1" applyBorder="1"/>
    <xf numFmtId="0" fontId="39" fillId="0" borderId="0" xfId="0" applyFont="1" applyBorder="1"/>
    <xf numFmtId="0" fontId="39" fillId="0" borderId="0" xfId="0" applyFont="1" applyBorder="1" applyAlignment="1">
      <alignment horizontal="center"/>
    </xf>
    <xf numFmtId="43" fontId="39" fillId="0" borderId="0" xfId="1" applyFont="1" applyBorder="1"/>
    <xf numFmtId="43" fontId="9" fillId="0" borderId="0" xfId="1" applyFont="1" applyBorder="1"/>
    <xf numFmtId="0" fontId="39" fillId="0" borderId="0" xfId="0" applyFont="1" applyBorder="1" applyAlignment="1">
      <alignment wrapText="1"/>
    </xf>
    <xf numFmtId="43" fontId="8" fillId="0" borderId="0" xfId="1" applyFont="1"/>
  </cellXfs>
  <cellStyles count="10">
    <cellStyle name="Comma" xfId="1" builtinId="3"/>
    <cellStyle name="Comma 2" xfId="2"/>
    <cellStyle name="Comma 2 10" xfId="7"/>
    <cellStyle name="Comma 3" xfId="3"/>
    <cellStyle name="Normal" xfId="0" builtinId="0"/>
    <cellStyle name="Normal 2" xfId="4"/>
    <cellStyle name="Normal 2 10" xfId="8"/>
    <cellStyle name="Normal 2 2" xfId="5"/>
    <cellStyle name="Normal 3" xfId="9"/>
    <cellStyle name="Percent"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103</xdr:row>
      <xdr:rowOff>104775</xdr:rowOff>
    </xdr:from>
    <xdr:to>
      <xdr:col>8</xdr:col>
      <xdr:colOff>273177</xdr:colOff>
      <xdr:row>109</xdr:row>
      <xdr:rowOff>1905</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1" cstate="print"/>
        <a:stretch>
          <a:fillRect/>
        </a:stretch>
      </xdr:blipFill>
      <xdr:spPr>
        <a:xfrm>
          <a:off x="7505700" y="51596925"/>
          <a:ext cx="2359152" cy="1173480"/>
        </a:xfrm>
        <a:prstGeom prst="rect">
          <a:avLst/>
        </a:prstGeom>
      </xdr:spPr>
    </xdr:pic>
    <xdr:clientData/>
  </xdr:twoCellAnchor>
  <xdr:twoCellAnchor editAs="oneCell">
    <xdr:from>
      <xdr:col>0</xdr:col>
      <xdr:colOff>19050</xdr:colOff>
      <xdr:row>104</xdr:row>
      <xdr:rowOff>85725</xdr:rowOff>
    </xdr:from>
    <xdr:to>
      <xdr:col>0</xdr:col>
      <xdr:colOff>2057400</xdr:colOff>
      <xdr:row>108</xdr:row>
      <xdr:rowOff>235501</xdr:rowOff>
    </xdr:to>
    <xdr:pic>
      <xdr:nvPicPr>
        <xdr:cNvPr id="4" name="Picture 3">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19050" y="51777900"/>
          <a:ext cx="2038350" cy="98797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9524</xdr:colOff>
      <xdr:row>57</xdr:row>
      <xdr:rowOff>0</xdr:rowOff>
    </xdr:from>
    <xdr:to>
      <xdr:col>6</xdr:col>
      <xdr:colOff>257175</xdr:colOff>
      <xdr:row>61</xdr:row>
      <xdr:rowOff>180975</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5743574" y="15440025"/>
          <a:ext cx="2581276" cy="1247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8289</xdr:colOff>
      <xdr:row>43</xdr:row>
      <xdr:rowOff>28580</xdr:rowOff>
    </xdr:from>
    <xdr:to>
      <xdr:col>8</xdr:col>
      <xdr:colOff>207900</xdr:colOff>
      <xdr:row>47</xdr:row>
      <xdr:rowOff>183325</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3056289" y="8648705"/>
          <a:ext cx="2028411" cy="954845"/>
        </a:xfrm>
        <a:prstGeom prst="rect">
          <a:avLst/>
        </a:prstGeom>
        <a:noFill/>
        <a:ln w="9525">
          <a:noFill/>
          <a:miter lim="800000"/>
          <a:headEnd/>
          <a:tailEnd/>
        </a:ln>
      </xdr:spPr>
    </xdr:pic>
    <xdr:clientData/>
  </xdr:twoCellAnchor>
  <xdr:twoCellAnchor editAs="oneCell">
    <xdr:from>
      <xdr:col>5</xdr:col>
      <xdr:colOff>8303</xdr:colOff>
      <xdr:row>48</xdr:row>
      <xdr:rowOff>74958</xdr:rowOff>
    </xdr:from>
    <xdr:to>
      <xdr:col>8</xdr:col>
      <xdr:colOff>484089</xdr:colOff>
      <xdr:row>53</xdr:row>
      <xdr:rowOff>184702</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2" cstate="print"/>
        <a:stretch>
          <a:fillRect/>
        </a:stretch>
      </xdr:blipFill>
      <xdr:spPr>
        <a:xfrm>
          <a:off x="3056303" y="9695208"/>
          <a:ext cx="2304586" cy="11098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3171824</xdr:colOff>
      <xdr:row>53</xdr:row>
      <xdr:rowOff>19050</xdr:rowOff>
    </xdr:from>
    <xdr:to>
      <xdr:col>5</xdr:col>
      <xdr:colOff>19050</xdr:colOff>
      <xdr:row>57</xdr:row>
      <xdr:rowOff>197401</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3581399" y="10706100"/>
          <a:ext cx="2019301" cy="97845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13</xdr:row>
      <xdr:rowOff>390525</xdr:rowOff>
    </xdr:from>
    <xdr:to>
      <xdr:col>0</xdr:col>
      <xdr:colOff>2190750</xdr:colOff>
      <xdr:row>19</xdr:row>
      <xdr:rowOff>6901</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104775" y="5543550"/>
          <a:ext cx="2085975" cy="987976"/>
        </a:xfrm>
        <a:prstGeom prst="rect">
          <a:avLst/>
        </a:prstGeom>
        <a:noFill/>
        <a:ln w="9525">
          <a:noFill/>
          <a:miter lim="800000"/>
          <a:headEnd/>
          <a:tailEnd/>
        </a:ln>
      </xdr:spPr>
    </xdr:pic>
    <xdr:clientData/>
  </xdr:twoCellAnchor>
  <xdr:twoCellAnchor editAs="oneCell">
    <xdr:from>
      <xdr:col>6</xdr:col>
      <xdr:colOff>323849</xdr:colOff>
      <xdr:row>13</xdr:row>
      <xdr:rowOff>266700</xdr:rowOff>
    </xdr:from>
    <xdr:to>
      <xdr:col>8</xdr:col>
      <xdr:colOff>1123949</xdr:colOff>
      <xdr:row>19</xdr:row>
      <xdr:rowOff>46382</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2" cstate="print"/>
        <a:stretch>
          <a:fillRect/>
        </a:stretch>
      </xdr:blipFill>
      <xdr:spPr>
        <a:xfrm>
          <a:off x="7181849" y="5419725"/>
          <a:ext cx="2619375" cy="11512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19049</xdr:colOff>
      <xdr:row>98</xdr:row>
      <xdr:rowOff>66675</xdr:rowOff>
    </xdr:from>
    <xdr:to>
      <xdr:col>1</xdr:col>
      <xdr:colOff>19049</xdr:colOff>
      <xdr:row>103</xdr:row>
      <xdr:rowOff>197401</xdr:rowOff>
    </xdr:to>
    <xdr:pic>
      <xdr:nvPicPr>
        <xdr:cNvPr id="2" name="Picture 1">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1" cstate="print"/>
        <a:srcRect/>
        <a:stretch>
          <a:fillRect/>
        </a:stretch>
      </xdr:blipFill>
      <xdr:spPr bwMode="auto">
        <a:xfrm>
          <a:off x="19049" y="52235100"/>
          <a:ext cx="2162175" cy="1016551"/>
        </a:xfrm>
        <a:prstGeom prst="rect">
          <a:avLst/>
        </a:prstGeom>
        <a:noFill/>
        <a:ln w="9525">
          <a:noFill/>
          <a:miter lim="800000"/>
          <a:headEnd/>
          <a:tailEnd/>
        </a:ln>
      </xdr:spPr>
    </xdr:pic>
    <xdr:clientData/>
  </xdr:twoCellAnchor>
  <xdr:twoCellAnchor editAs="oneCell">
    <xdr:from>
      <xdr:col>4</xdr:col>
      <xdr:colOff>923925</xdr:colOff>
      <xdr:row>97</xdr:row>
      <xdr:rowOff>285750</xdr:rowOff>
    </xdr:from>
    <xdr:to>
      <xdr:col>7</xdr:col>
      <xdr:colOff>533400</xdr:colOff>
      <xdr:row>103</xdr:row>
      <xdr:rowOff>198782</xdr:rowOff>
    </xdr:to>
    <xdr:pic>
      <xdr:nvPicPr>
        <xdr:cNvPr id="3" name="Picture 2"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2" cstate="print"/>
        <a:stretch>
          <a:fillRect/>
        </a:stretch>
      </xdr:blipFill>
      <xdr:spPr>
        <a:xfrm>
          <a:off x="8210550" y="52073175"/>
          <a:ext cx="2552700" cy="11798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dimension ref="A1:K120"/>
  <sheetViews>
    <sheetView topLeftCell="A98" zoomScaleNormal="100" zoomScaleSheetLayoutView="95" workbookViewId="0">
      <selection activeCell="F108" sqref="F108:F111"/>
    </sheetView>
  </sheetViews>
  <sheetFormatPr defaultRowHeight="15.75"/>
  <cols>
    <col min="1" max="1" width="43.42578125" style="1" customWidth="1"/>
    <col min="2" max="2" width="14.42578125" style="1" customWidth="1"/>
    <col min="3" max="3" width="15.140625" style="1" bestFit="1" customWidth="1"/>
    <col min="4" max="4" width="11" style="30" customWidth="1"/>
    <col min="5" max="5" width="13.5703125" style="30" customWidth="1"/>
    <col min="6" max="6" width="15" style="17" customWidth="1"/>
    <col min="7" max="7" width="19.5703125" style="1" customWidth="1"/>
    <col min="8" max="8" width="11.7109375" style="1" customWidth="1"/>
    <col min="9" max="9" width="13.85546875" style="1" customWidth="1"/>
    <col min="10" max="10" width="0.28515625" style="14" hidden="1" customWidth="1"/>
    <col min="11" max="11" width="12.85546875" style="1" hidden="1" customWidth="1"/>
    <col min="12" max="12" width="0" style="1" hidden="1" customWidth="1"/>
    <col min="13" max="16384" width="9.140625" style="1"/>
  </cols>
  <sheetData>
    <row r="1" spans="1:11">
      <c r="A1" s="1" t="s">
        <v>0</v>
      </c>
    </row>
    <row r="3" spans="1:11" ht="18.75">
      <c r="A3" s="73" t="s">
        <v>1</v>
      </c>
      <c r="B3" s="73"/>
      <c r="C3" s="73"/>
      <c r="D3" s="73"/>
      <c r="E3" s="73"/>
      <c r="F3" s="73"/>
      <c r="G3" s="73"/>
      <c r="H3" s="73"/>
      <c r="I3" s="73"/>
    </row>
    <row r="4" spans="1:11" ht="18.75">
      <c r="A4" s="73" t="s">
        <v>188</v>
      </c>
      <c r="B4" s="73"/>
      <c r="C4" s="73"/>
      <c r="D4" s="73"/>
      <c r="E4" s="73"/>
      <c r="F4" s="73"/>
      <c r="G4" s="73"/>
      <c r="H4" s="73"/>
      <c r="I4" s="73"/>
    </row>
    <row r="6" spans="1:11" ht="16.5" thickBot="1">
      <c r="A6" s="1" t="s">
        <v>2</v>
      </c>
    </row>
    <row r="7" spans="1:11" ht="15.75" customHeight="1">
      <c r="A7" s="79" t="s">
        <v>3</v>
      </c>
      <c r="B7" s="81" t="s">
        <v>4</v>
      </c>
      <c r="C7" s="81" t="s">
        <v>5</v>
      </c>
      <c r="D7" s="75" t="s">
        <v>6</v>
      </c>
      <c r="E7" s="75" t="s">
        <v>7</v>
      </c>
      <c r="F7" s="83" t="s">
        <v>10</v>
      </c>
      <c r="G7" s="83"/>
      <c r="H7" s="75" t="s">
        <v>11</v>
      </c>
      <c r="I7" s="77" t="s">
        <v>12</v>
      </c>
    </row>
    <row r="8" spans="1:11" ht="48" thickBot="1">
      <c r="A8" s="80"/>
      <c r="B8" s="82"/>
      <c r="C8" s="82"/>
      <c r="D8" s="76"/>
      <c r="E8" s="76"/>
      <c r="F8" s="51" t="s">
        <v>8</v>
      </c>
      <c r="G8" s="51" t="s">
        <v>9</v>
      </c>
      <c r="H8" s="76"/>
      <c r="I8" s="78"/>
    </row>
    <row r="9" spans="1:11" ht="16.5" customHeight="1">
      <c r="A9" s="52" t="s">
        <v>13</v>
      </c>
      <c r="B9" s="49"/>
      <c r="C9" s="49"/>
      <c r="D9" s="53"/>
      <c r="E9" s="53"/>
      <c r="F9" s="53"/>
      <c r="G9" s="49"/>
      <c r="H9" s="49"/>
      <c r="I9" s="50"/>
    </row>
    <row r="10" spans="1:11">
      <c r="A10" s="45"/>
      <c r="B10" s="4"/>
      <c r="C10" s="6"/>
      <c r="D10" s="19"/>
      <c r="E10" s="19"/>
      <c r="F10" s="18"/>
      <c r="G10" s="5"/>
      <c r="H10" s="5"/>
      <c r="I10" s="32" t="s">
        <v>190</v>
      </c>
    </row>
    <row r="11" spans="1:11" ht="56.25" customHeight="1">
      <c r="A11" s="46" t="s">
        <v>186</v>
      </c>
      <c r="B11" s="2" t="s">
        <v>30</v>
      </c>
      <c r="C11" s="11">
        <v>6111593</v>
      </c>
      <c r="D11" s="21">
        <v>42880</v>
      </c>
      <c r="E11" s="19" t="s">
        <v>192</v>
      </c>
      <c r="F11" s="10">
        <v>0.5</v>
      </c>
      <c r="G11" s="7">
        <v>2441183.7799999998</v>
      </c>
      <c r="H11" s="5"/>
      <c r="I11" s="32" t="s">
        <v>190</v>
      </c>
      <c r="J11" s="40">
        <v>0.4</v>
      </c>
      <c r="K11" s="16" t="s">
        <v>21</v>
      </c>
    </row>
    <row r="12" spans="1:11" ht="44.25" customHeight="1">
      <c r="A12" s="46" t="s">
        <v>187</v>
      </c>
      <c r="B12" s="3" t="s">
        <v>31</v>
      </c>
      <c r="C12" s="11">
        <v>504156</v>
      </c>
      <c r="D12" s="21">
        <v>42930</v>
      </c>
      <c r="E12" s="19" t="s">
        <v>192</v>
      </c>
      <c r="F12" s="10">
        <v>0.3</v>
      </c>
      <c r="G12" s="8">
        <f>C12*F12</f>
        <v>151246.79999999999</v>
      </c>
      <c r="H12" s="5"/>
      <c r="I12" s="32" t="s">
        <v>190</v>
      </c>
      <c r="J12" s="40"/>
      <c r="K12" s="16" t="s">
        <v>19</v>
      </c>
    </row>
    <row r="13" spans="1:11" ht="76.5" customHeight="1">
      <c r="A13" s="46" t="s">
        <v>33</v>
      </c>
      <c r="B13" s="3" t="s">
        <v>32</v>
      </c>
      <c r="C13" s="11">
        <v>4437467</v>
      </c>
      <c r="D13" s="21">
        <v>42870</v>
      </c>
      <c r="E13" s="19" t="s">
        <v>192</v>
      </c>
      <c r="F13" s="10">
        <v>0.68</v>
      </c>
      <c r="G13" s="8">
        <f>C13*F13</f>
        <v>3017477.56</v>
      </c>
      <c r="H13" s="5"/>
      <c r="I13" s="32" t="s">
        <v>190</v>
      </c>
      <c r="J13" s="41">
        <v>0.51890000000000003</v>
      </c>
      <c r="K13" s="16" t="s">
        <v>24</v>
      </c>
    </row>
    <row r="14" spans="1:11" ht="45" customHeight="1">
      <c r="A14" s="46" t="s">
        <v>35</v>
      </c>
      <c r="B14" s="3" t="s">
        <v>34</v>
      </c>
      <c r="C14" s="11">
        <v>900350</v>
      </c>
      <c r="D14" s="21">
        <v>42877</v>
      </c>
      <c r="E14" s="19" t="s">
        <v>192</v>
      </c>
      <c r="F14" s="10">
        <v>0.55000000000000004</v>
      </c>
      <c r="G14" s="8">
        <f>C14*F14</f>
        <v>495192.50000000006</v>
      </c>
      <c r="H14" s="5"/>
      <c r="I14" s="32" t="s">
        <v>190</v>
      </c>
      <c r="J14" s="41">
        <v>0.84150000000000003</v>
      </c>
      <c r="K14" s="16" t="s">
        <v>18</v>
      </c>
    </row>
    <row r="15" spans="1:11" ht="54" customHeight="1">
      <c r="A15" s="46" t="s">
        <v>37</v>
      </c>
      <c r="B15" s="3" t="s">
        <v>36</v>
      </c>
      <c r="C15" s="11">
        <v>523163</v>
      </c>
      <c r="D15" s="70" t="s">
        <v>192</v>
      </c>
      <c r="E15" s="70"/>
      <c r="F15" s="10">
        <v>0.4</v>
      </c>
      <c r="G15" s="8">
        <f>C15*F15</f>
        <v>209265.2</v>
      </c>
      <c r="H15" s="5"/>
      <c r="I15" s="32" t="s">
        <v>190</v>
      </c>
      <c r="J15" s="41"/>
      <c r="K15" s="16" t="s">
        <v>19</v>
      </c>
    </row>
    <row r="16" spans="1:11" ht="87.75" customHeight="1">
      <c r="A16" s="46" t="s">
        <v>38</v>
      </c>
      <c r="B16" s="3" t="s">
        <v>39</v>
      </c>
      <c r="C16" s="11">
        <v>20311.650000000001</v>
      </c>
      <c r="D16" s="70" t="s">
        <v>191</v>
      </c>
      <c r="E16" s="70"/>
      <c r="F16" s="70"/>
      <c r="G16" s="11">
        <v>20311.650000000001</v>
      </c>
      <c r="H16" s="5"/>
      <c r="I16" s="32" t="s">
        <v>190</v>
      </c>
      <c r="J16" s="41"/>
      <c r="K16" s="16" t="s">
        <v>19</v>
      </c>
    </row>
    <row r="17" spans="1:11" ht="45">
      <c r="A17" s="46" t="s">
        <v>40</v>
      </c>
      <c r="B17" s="3" t="s">
        <v>41</v>
      </c>
      <c r="C17" s="11">
        <v>3000000</v>
      </c>
      <c r="D17" s="70" t="s">
        <v>191</v>
      </c>
      <c r="E17" s="70"/>
      <c r="F17" s="70"/>
      <c r="G17" s="11">
        <v>3000000</v>
      </c>
      <c r="H17" s="5"/>
      <c r="I17" s="32" t="s">
        <v>190</v>
      </c>
      <c r="J17" s="41"/>
      <c r="K17" s="16" t="s">
        <v>19</v>
      </c>
    </row>
    <row r="18" spans="1:11" ht="60">
      <c r="A18" s="46" t="s">
        <v>42</v>
      </c>
      <c r="B18" s="3" t="s">
        <v>43</v>
      </c>
      <c r="C18" s="11">
        <v>950807.11</v>
      </c>
      <c r="D18" s="21">
        <v>42933</v>
      </c>
      <c r="E18" s="19" t="s">
        <v>192</v>
      </c>
      <c r="F18" s="20">
        <v>7.8399999999999997E-2</v>
      </c>
      <c r="G18" s="8">
        <f>C18*F18</f>
        <v>74543.277424</v>
      </c>
      <c r="H18" s="5"/>
      <c r="I18" s="32" t="s">
        <v>190</v>
      </c>
      <c r="J18" s="41"/>
      <c r="K18" s="16" t="s">
        <v>19</v>
      </c>
    </row>
    <row r="19" spans="1:11" ht="45">
      <c r="A19" s="46" t="s">
        <v>44</v>
      </c>
      <c r="B19" s="3" t="s">
        <v>45</v>
      </c>
      <c r="C19" s="11">
        <v>2233078</v>
      </c>
      <c r="D19" s="21">
        <v>42942</v>
      </c>
      <c r="E19" s="19" t="s">
        <v>192</v>
      </c>
      <c r="F19" s="10">
        <v>0.25</v>
      </c>
      <c r="G19" s="8">
        <f>C19*F19</f>
        <v>558269.5</v>
      </c>
      <c r="H19" s="5"/>
      <c r="I19" s="32" t="s">
        <v>190</v>
      </c>
      <c r="J19" s="41"/>
      <c r="K19" s="16" t="s">
        <v>19</v>
      </c>
    </row>
    <row r="20" spans="1:11" ht="45">
      <c r="A20" s="46" t="s">
        <v>46</v>
      </c>
      <c r="B20" s="3" t="s">
        <v>47</v>
      </c>
      <c r="C20" s="11">
        <v>1131044</v>
      </c>
      <c r="D20" s="21">
        <v>42919</v>
      </c>
      <c r="E20" s="19" t="s">
        <v>192</v>
      </c>
      <c r="F20" s="20">
        <v>0.74850000000000005</v>
      </c>
      <c r="G20" s="8">
        <f>C20*F20</f>
        <v>846586.43400000001</v>
      </c>
      <c r="H20" s="5"/>
      <c r="I20" s="32" t="s">
        <v>190</v>
      </c>
      <c r="J20" s="41"/>
      <c r="K20" s="16" t="s">
        <v>19</v>
      </c>
    </row>
    <row r="21" spans="1:11" ht="45">
      <c r="A21" s="46" t="s">
        <v>48</v>
      </c>
      <c r="B21" s="3" t="s">
        <v>49</v>
      </c>
      <c r="C21" s="11">
        <v>729856</v>
      </c>
      <c r="D21" s="70" t="s">
        <v>191</v>
      </c>
      <c r="E21" s="70"/>
      <c r="F21" s="70"/>
      <c r="G21" s="11">
        <v>729856</v>
      </c>
      <c r="H21" s="5"/>
      <c r="I21" s="32" t="s">
        <v>190</v>
      </c>
      <c r="J21" s="41"/>
      <c r="K21" s="16" t="s">
        <v>19</v>
      </c>
    </row>
    <row r="22" spans="1:11" ht="60">
      <c r="A22" s="46" t="s">
        <v>51</v>
      </c>
      <c r="B22" s="3" t="s">
        <v>50</v>
      </c>
      <c r="C22" s="11">
        <v>164799.84</v>
      </c>
      <c r="D22" s="70" t="s">
        <v>191</v>
      </c>
      <c r="E22" s="70"/>
      <c r="F22" s="70"/>
      <c r="G22" s="11">
        <v>164799.84</v>
      </c>
      <c r="H22" s="5"/>
      <c r="I22" s="32" t="s">
        <v>190</v>
      </c>
      <c r="J22" s="41"/>
      <c r="K22" s="16" t="s">
        <v>19</v>
      </c>
    </row>
    <row r="23" spans="1:11" ht="47.25">
      <c r="A23" s="46" t="s">
        <v>53</v>
      </c>
      <c r="B23" s="3" t="s">
        <v>52</v>
      </c>
      <c r="C23" s="11">
        <v>162935</v>
      </c>
      <c r="D23" s="21">
        <v>42941</v>
      </c>
      <c r="E23" s="21">
        <v>42224</v>
      </c>
      <c r="F23" s="10">
        <v>1</v>
      </c>
      <c r="G23" s="9">
        <v>161814.91</v>
      </c>
      <c r="H23" s="5"/>
      <c r="I23" s="32" t="s">
        <v>190</v>
      </c>
      <c r="J23" s="41"/>
      <c r="K23" s="16" t="s">
        <v>19</v>
      </c>
    </row>
    <row r="24" spans="1:11" ht="60">
      <c r="A24" s="46" t="s">
        <v>54</v>
      </c>
      <c r="B24" s="3" t="s">
        <v>55</v>
      </c>
      <c r="C24" s="11">
        <v>552931</v>
      </c>
      <c r="D24" s="70" t="s">
        <v>191</v>
      </c>
      <c r="E24" s="70"/>
      <c r="F24" s="70"/>
      <c r="G24" s="11">
        <v>552931</v>
      </c>
      <c r="H24" s="5"/>
      <c r="I24" s="32" t="s">
        <v>190</v>
      </c>
      <c r="J24" s="41"/>
      <c r="K24" s="16" t="s">
        <v>19</v>
      </c>
    </row>
    <row r="25" spans="1:11" ht="47.25">
      <c r="A25" s="46" t="s">
        <v>56</v>
      </c>
      <c r="B25" s="3" t="s">
        <v>57</v>
      </c>
      <c r="C25" s="11">
        <v>202528.47</v>
      </c>
      <c r="D25" s="70" t="s">
        <v>191</v>
      </c>
      <c r="E25" s="70"/>
      <c r="F25" s="70"/>
      <c r="G25" s="11">
        <v>202528.47</v>
      </c>
      <c r="H25" s="5"/>
      <c r="I25" s="32" t="s">
        <v>190</v>
      </c>
      <c r="J25" s="40"/>
      <c r="K25" s="16" t="s">
        <v>19</v>
      </c>
    </row>
    <row r="26" spans="1:11" ht="58.5" customHeight="1">
      <c r="A26" s="46" t="s">
        <v>58</v>
      </c>
      <c r="B26" s="3" t="s">
        <v>59</v>
      </c>
      <c r="C26" s="12">
        <v>448989</v>
      </c>
      <c r="D26" s="70" t="s">
        <v>191</v>
      </c>
      <c r="E26" s="70"/>
      <c r="F26" s="70"/>
      <c r="G26" s="12">
        <v>448989</v>
      </c>
      <c r="H26" s="5"/>
      <c r="I26" s="32" t="s">
        <v>190</v>
      </c>
      <c r="J26" s="40"/>
      <c r="K26" s="16" t="s">
        <v>19</v>
      </c>
    </row>
    <row r="27" spans="1:11" ht="68.25" customHeight="1">
      <c r="A27" s="46" t="s">
        <v>60</v>
      </c>
      <c r="B27" s="3" t="s">
        <v>61</v>
      </c>
      <c r="C27" s="11">
        <v>315472.78999999998</v>
      </c>
      <c r="D27" s="70" t="s">
        <v>191</v>
      </c>
      <c r="E27" s="70"/>
      <c r="F27" s="70"/>
      <c r="G27" s="11">
        <v>315472.78999999998</v>
      </c>
      <c r="H27" s="5"/>
      <c r="I27" s="32" t="s">
        <v>190</v>
      </c>
      <c r="J27" s="41"/>
      <c r="K27" s="16" t="s">
        <v>19</v>
      </c>
    </row>
    <row r="28" spans="1:11" ht="34.5" customHeight="1">
      <c r="A28" s="46" t="s">
        <v>65</v>
      </c>
      <c r="B28" s="3" t="s">
        <v>62</v>
      </c>
      <c r="C28" s="11">
        <v>2167431</v>
      </c>
      <c r="D28" s="21">
        <v>42880</v>
      </c>
      <c r="E28" s="19" t="s">
        <v>192</v>
      </c>
      <c r="F28" s="10">
        <v>0.4</v>
      </c>
      <c r="G28" s="9">
        <v>865535.5</v>
      </c>
      <c r="H28" s="5"/>
      <c r="I28" s="32" t="s">
        <v>190</v>
      </c>
      <c r="J28" s="15">
        <v>1</v>
      </c>
      <c r="K28" s="13" t="s">
        <v>18</v>
      </c>
    </row>
    <row r="29" spans="1:11" ht="52.5" customHeight="1">
      <c r="A29" s="46" t="s">
        <v>64</v>
      </c>
      <c r="B29" s="3" t="s">
        <v>63</v>
      </c>
      <c r="C29" s="11">
        <v>1524013</v>
      </c>
      <c r="D29" s="21">
        <v>42878</v>
      </c>
      <c r="E29" s="19" t="s">
        <v>192</v>
      </c>
      <c r="F29" s="20">
        <v>0.62529999999999997</v>
      </c>
      <c r="G29" s="9">
        <v>865535.5</v>
      </c>
      <c r="H29" s="5"/>
      <c r="I29" s="32" t="s">
        <v>190</v>
      </c>
      <c r="J29" s="15"/>
      <c r="K29" s="13" t="s">
        <v>19</v>
      </c>
    </row>
    <row r="30" spans="1:11" ht="48" customHeight="1">
      <c r="A30" s="46" t="s">
        <v>69</v>
      </c>
      <c r="B30" s="3" t="s">
        <v>66</v>
      </c>
      <c r="C30" s="11">
        <v>706598</v>
      </c>
      <c r="D30" s="21">
        <v>42933</v>
      </c>
      <c r="E30" s="19" t="s">
        <v>192</v>
      </c>
      <c r="F30" s="10">
        <v>0.15</v>
      </c>
      <c r="G30" s="9">
        <v>865535.5</v>
      </c>
      <c r="H30" s="5"/>
      <c r="I30" s="32" t="s">
        <v>190</v>
      </c>
      <c r="J30" s="15"/>
      <c r="K30" s="13" t="s">
        <v>19</v>
      </c>
    </row>
    <row r="31" spans="1:11" ht="48" customHeight="1">
      <c r="A31" s="46" t="s">
        <v>68</v>
      </c>
      <c r="B31" s="3" t="s">
        <v>67</v>
      </c>
      <c r="C31" s="11">
        <v>226814</v>
      </c>
      <c r="D31" s="21">
        <v>42867</v>
      </c>
      <c r="E31" s="21">
        <v>42884</v>
      </c>
      <c r="F31" s="10">
        <v>1</v>
      </c>
      <c r="G31" s="11">
        <v>226814</v>
      </c>
      <c r="H31" s="5"/>
      <c r="I31" s="32" t="s">
        <v>190</v>
      </c>
      <c r="J31" s="15">
        <v>1</v>
      </c>
      <c r="K31" s="13" t="s">
        <v>18</v>
      </c>
    </row>
    <row r="32" spans="1:11" ht="48" customHeight="1">
      <c r="A32" s="46" t="s">
        <v>71</v>
      </c>
      <c r="B32" s="3" t="s">
        <v>70</v>
      </c>
      <c r="C32" s="11">
        <v>253895</v>
      </c>
      <c r="D32" s="21">
        <v>42873</v>
      </c>
      <c r="E32" s="21">
        <v>42916</v>
      </c>
      <c r="F32" s="10">
        <v>1</v>
      </c>
      <c r="G32" s="11">
        <v>253895</v>
      </c>
      <c r="H32" s="5"/>
      <c r="I32" s="32" t="s">
        <v>190</v>
      </c>
      <c r="J32" s="15"/>
      <c r="K32" s="13" t="s">
        <v>19</v>
      </c>
    </row>
    <row r="33" spans="1:11" ht="48" customHeight="1">
      <c r="A33" s="46" t="s">
        <v>73</v>
      </c>
      <c r="B33" s="3" t="s">
        <v>72</v>
      </c>
      <c r="C33" s="11">
        <v>400217</v>
      </c>
      <c r="D33" s="21">
        <v>42897</v>
      </c>
      <c r="E33" s="21">
        <v>42914</v>
      </c>
      <c r="F33" s="10">
        <v>1</v>
      </c>
      <c r="G33" s="11">
        <v>400217</v>
      </c>
      <c r="H33" s="5"/>
      <c r="I33" s="32" t="s">
        <v>190</v>
      </c>
      <c r="J33" s="15">
        <v>1</v>
      </c>
      <c r="K33" s="13" t="s">
        <v>18</v>
      </c>
    </row>
    <row r="34" spans="1:11" ht="48" customHeight="1">
      <c r="A34" s="46" t="s">
        <v>74</v>
      </c>
      <c r="B34" s="3" t="s">
        <v>75</v>
      </c>
      <c r="C34" s="11">
        <v>363484</v>
      </c>
      <c r="D34" s="21">
        <v>42859</v>
      </c>
      <c r="E34" s="21">
        <v>42870</v>
      </c>
      <c r="F34" s="10">
        <v>1</v>
      </c>
      <c r="G34" s="11">
        <v>363484</v>
      </c>
      <c r="H34" s="5"/>
      <c r="I34" s="32" t="s">
        <v>190</v>
      </c>
      <c r="J34" s="15">
        <v>1</v>
      </c>
      <c r="K34" s="13" t="s">
        <v>20</v>
      </c>
    </row>
    <row r="35" spans="1:11" ht="48" customHeight="1">
      <c r="A35" s="46" t="s">
        <v>77</v>
      </c>
      <c r="B35" s="3" t="s">
        <v>76</v>
      </c>
      <c r="C35" s="11">
        <v>396110</v>
      </c>
      <c r="D35" s="21">
        <v>42878</v>
      </c>
      <c r="E35" s="21">
        <v>42909</v>
      </c>
      <c r="F35" s="10">
        <v>1</v>
      </c>
      <c r="G35" s="11">
        <v>396110</v>
      </c>
      <c r="H35" s="5"/>
      <c r="I35" s="32" t="s">
        <v>190</v>
      </c>
      <c r="J35" s="15">
        <v>1</v>
      </c>
      <c r="K35" s="13" t="s">
        <v>18</v>
      </c>
    </row>
    <row r="36" spans="1:11" ht="50.25" customHeight="1">
      <c r="A36" s="46" t="s">
        <v>78</v>
      </c>
      <c r="B36" s="3" t="s">
        <v>79</v>
      </c>
      <c r="C36" s="11">
        <v>94132</v>
      </c>
      <c r="D36" s="70" t="s">
        <v>191</v>
      </c>
      <c r="E36" s="70"/>
      <c r="F36" s="70"/>
      <c r="G36" s="11">
        <v>94132</v>
      </c>
      <c r="H36" s="5"/>
      <c r="I36" s="32" t="s">
        <v>190</v>
      </c>
      <c r="J36" s="15"/>
      <c r="K36" s="13" t="s">
        <v>19</v>
      </c>
    </row>
    <row r="37" spans="1:11" s="29" customFormat="1" ht="57.75" customHeight="1">
      <c r="A37" s="47" t="s">
        <v>80</v>
      </c>
      <c r="B37" s="22" t="s">
        <v>79</v>
      </c>
      <c r="C37" s="23">
        <v>260876</v>
      </c>
      <c r="D37" s="24">
        <v>42878</v>
      </c>
      <c r="E37" s="24">
        <v>42891</v>
      </c>
      <c r="F37" s="25">
        <v>1</v>
      </c>
      <c r="G37" s="26">
        <v>258110.5</v>
      </c>
      <c r="H37" s="5"/>
      <c r="I37" s="32" t="s">
        <v>190</v>
      </c>
      <c r="J37" s="27"/>
      <c r="K37" s="28" t="s">
        <v>19</v>
      </c>
    </row>
    <row r="38" spans="1:11" ht="51" customHeight="1">
      <c r="A38" s="46" t="s">
        <v>81</v>
      </c>
      <c r="B38" s="3" t="s">
        <v>82</v>
      </c>
      <c r="C38" s="11">
        <v>219600</v>
      </c>
      <c r="D38" s="70" t="s">
        <v>191</v>
      </c>
      <c r="E38" s="70"/>
      <c r="F38" s="70"/>
      <c r="G38" s="9"/>
      <c r="H38" s="5"/>
      <c r="I38" s="32" t="s">
        <v>190</v>
      </c>
      <c r="J38" s="15"/>
      <c r="K38" s="13" t="s">
        <v>19</v>
      </c>
    </row>
    <row r="39" spans="1:11" ht="53.25" customHeight="1">
      <c r="A39" s="46" t="s">
        <v>83</v>
      </c>
      <c r="B39" s="3" t="s">
        <v>84</v>
      </c>
      <c r="C39" s="11">
        <v>379886.96</v>
      </c>
      <c r="D39" s="70" t="s">
        <v>199</v>
      </c>
      <c r="E39" s="70"/>
      <c r="F39" s="70"/>
      <c r="G39" s="9"/>
      <c r="H39" s="5"/>
      <c r="I39" s="32" t="s">
        <v>190</v>
      </c>
      <c r="J39" s="15"/>
      <c r="K39" s="13" t="s">
        <v>19</v>
      </c>
    </row>
    <row r="40" spans="1:11" ht="32.25" customHeight="1">
      <c r="A40" s="46" t="s">
        <v>16</v>
      </c>
      <c r="B40" s="3" t="s">
        <v>85</v>
      </c>
      <c r="C40" s="11">
        <v>2400000</v>
      </c>
      <c r="D40" s="70" t="s">
        <v>193</v>
      </c>
      <c r="E40" s="70"/>
      <c r="F40" s="10">
        <v>1</v>
      </c>
      <c r="G40" s="9">
        <v>2398000</v>
      </c>
      <c r="H40" s="5"/>
      <c r="I40" s="32" t="s">
        <v>190</v>
      </c>
      <c r="J40" s="14">
        <v>1</v>
      </c>
      <c r="K40" s="1" t="s">
        <v>26</v>
      </c>
    </row>
    <row r="41" spans="1:11" ht="47.25" customHeight="1">
      <c r="A41" s="46" t="s">
        <v>17</v>
      </c>
      <c r="B41" s="3" t="s">
        <v>85</v>
      </c>
      <c r="C41" s="11">
        <v>704550</v>
      </c>
      <c r="D41" s="70" t="s">
        <v>200</v>
      </c>
      <c r="E41" s="70"/>
      <c r="F41" s="70"/>
      <c r="G41" s="9"/>
      <c r="H41" s="5"/>
      <c r="I41" s="32" t="s">
        <v>190</v>
      </c>
      <c r="J41" s="14">
        <v>1</v>
      </c>
      <c r="K41" s="1" t="s">
        <v>27</v>
      </c>
    </row>
    <row r="42" spans="1:11" ht="60.75" customHeight="1">
      <c r="A42" s="46" t="s">
        <v>86</v>
      </c>
      <c r="B42" s="3" t="s">
        <v>87</v>
      </c>
      <c r="C42" s="11">
        <v>4170996.09</v>
      </c>
      <c r="D42" s="70" t="s">
        <v>193</v>
      </c>
      <c r="E42" s="70"/>
      <c r="F42" s="10">
        <v>1</v>
      </c>
      <c r="G42" s="9">
        <v>4164429.69</v>
      </c>
      <c r="H42" s="5"/>
      <c r="I42" s="32" t="s">
        <v>190</v>
      </c>
      <c r="J42" s="14">
        <v>1</v>
      </c>
      <c r="K42" s="1" t="s">
        <v>28</v>
      </c>
    </row>
    <row r="43" spans="1:11" ht="32.25" customHeight="1">
      <c r="A43" s="46" t="s">
        <v>25</v>
      </c>
      <c r="B43" s="3" t="s">
        <v>85</v>
      </c>
      <c r="C43" s="11">
        <v>159000</v>
      </c>
      <c r="D43" s="70" t="s">
        <v>200</v>
      </c>
      <c r="E43" s="70"/>
      <c r="F43" s="70"/>
      <c r="G43" s="9"/>
      <c r="H43" s="5"/>
      <c r="I43" s="32" t="s">
        <v>190</v>
      </c>
      <c r="K43" s="1" t="s">
        <v>19</v>
      </c>
    </row>
    <row r="44" spans="1:11" ht="48.75" customHeight="1">
      <c r="A44" s="46" t="s">
        <v>91</v>
      </c>
      <c r="B44" s="3" t="s">
        <v>88</v>
      </c>
      <c r="C44" s="11">
        <v>1733459.53</v>
      </c>
      <c r="D44" s="70" t="s">
        <v>193</v>
      </c>
      <c r="E44" s="70"/>
      <c r="F44" s="10">
        <v>0.2</v>
      </c>
      <c r="G44" s="9">
        <v>865535.5</v>
      </c>
      <c r="H44" s="5"/>
      <c r="I44" s="32" t="s">
        <v>190</v>
      </c>
      <c r="K44" s="1" t="s">
        <v>19</v>
      </c>
    </row>
    <row r="45" spans="1:11" ht="51.75" customHeight="1">
      <c r="A45" s="46" t="s">
        <v>90</v>
      </c>
      <c r="B45" s="3" t="s">
        <v>89</v>
      </c>
      <c r="C45" s="11">
        <v>790700</v>
      </c>
      <c r="D45" s="21">
        <v>42893</v>
      </c>
      <c r="E45" s="21">
        <v>42951</v>
      </c>
      <c r="F45" s="10">
        <v>1</v>
      </c>
      <c r="G45" s="9"/>
      <c r="H45" s="5"/>
      <c r="I45" s="32" t="s">
        <v>190</v>
      </c>
    </row>
    <row r="46" spans="1:11" ht="45" customHeight="1">
      <c r="A46" s="46" t="s">
        <v>92</v>
      </c>
      <c r="B46" s="3" t="s">
        <v>93</v>
      </c>
      <c r="C46" s="11">
        <v>63559</v>
      </c>
      <c r="D46" s="70" t="s">
        <v>191</v>
      </c>
      <c r="E46" s="70"/>
      <c r="F46" s="70"/>
      <c r="G46" s="11">
        <v>63559</v>
      </c>
      <c r="H46" s="5"/>
      <c r="I46" s="32" t="s">
        <v>190</v>
      </c>
    </row>
    <row r="47" spans="1:11" ht="43.5" customHeight="1">
      <c r="A47" s="46" t="s">
        <v>95</v>
      </c>
      <c r="B47" s="3" t="s">
        <v>94</v>
      </c>
      <c r="C47" s="11">
        <v>1818453.7</v>
      </c>
      <c r="D47" s="70" t="s">
        <v>191</v>
      </c>
      <c r="E47" s="70"/>
      <c r="F47" s="70"/>
      <c r="G47" s="11">
        <v>1818453.7</v>
      </c>
      <c r="H47" s="5"/>
      <c r="I47" s="32" t="s">
        <v>190</v>
      </c>
    </row>
    <row r="48" spans="1:11" ht="55.5" customHeight="1">
      <c r="A48" s="46" t="s">
        <v>110</v>
      </c>
      <c r="B48" s="3" t="s">
        <v>96</v>
      </c>
      <c r="C48" s="11">
        <v>183100</v>
      </c>
      <c r="D48" s="70" t="s">
        <v>191</v>
      </c>
      <c r="E48" s="70"/>
      <c r="F48" s="70"/>
      <c r="G48" s="11">
        <v>183100</v>
      </c>
      <c r="H48" s="5"/>
      <c r="I48" s="32" t="s">
        <v>190</v>
      </c>
    </row>
    <row r="49" spans="1:11" ht="67.5" customHeight="1">
      <c r="A49" s="46" t="s">
        <v>97</v>
      </c>
      <c r="B49" s="3" t="s">
        <v>98</v>
      </c>
      <c r="C49" s="11">
        <v>79500</v>
      </c>
      <c r="D49" s="70" t="s">
        <v>191</v>
      </c>
      <c r="E49" s="70"/>
      <c r="F49" s="70"/>
      <c r="G49" s="11">
        <v>79500</v>
      </c>
      <c r="H49" s="5"/>
      <c r="I49" s="32" t="s">
        <v>190</v>
      </c>
    </row>
    <row r="50" spans="1:11" ht="51" customHeight="1">
      <c r="A50" s="46" t="s">
        <v>109</v>
      </c>
      <c r="B50" s="3" t="s">
        <v>99</v>
      </c>
      <c r="C50" s="11">
        <v>54000</v>
      </c>
      <c r="D50" s="70" t="s">
        <v>191</v>
      </c>
      <c r="E50" s="70"/>
      <c r="F50" s="70"/>
      <c r="G50" s="11">
        <v>54000</v>
      </c>
      <c r="H50" s="5"/>
      <c r="I50" s="32" t="s">
        <v>190</v>
      </c>
    </row>
    <row r="51" spans="1:11" ht="47.25" customHeight="1">
      <c r="A51" s="46" t="s">
        <v>107</v>
      </c>
      <c r="B51" s="3" t="s">
        <v>100</v>
      </c>
      <c r="C51" s="11">
        <v>133115</v>
      </c>
      <c r="D51" s="21">
        <v>42920</v>
      </c>
      <c r="E51" s="21">
        <v>42944</v>
      </c>
      <c r="F51" s="10">
        <v>1</v>
      </c>
      <c r="G51" s="11">
        <v>133115</v>
      </c>
      <c r="H51" s="5"/>
      <c r="I51" s="32" t="s">
        <v>190</v>
      </c>
    </row>
    <row r="52" spans="1:11" ht="46.5" customHeight="1">
      <c r="A52" s="46" t="s">
        <v>108</v>
      </c>
      <c r="B52" s="3" t="s">
        <v>101</v>
      </c>
      <c r="C52" s="11">
        <v>2218823</v>
      </c>
      <c r="D52" s="21">
        <v>42880</v>
      </c>
      <c r="E52" s="21">
        <v>42920</v>
      </c>
      <c r="F52" s="10">
        <v>1</v>
      </c>
      <c r="G52" s="9">
        <v>2210648</v>
      </c>
      <c r="H52" s="5"/>
      <c r="I52" s="32" t="s">
        <v>190</v>
      </c>
      <c r="J52" s="40">
        <v>1</v>
      </c>
      <c r="K52" s="16" t="s">
        <v>29</v>
      </c>
    </row>
    <row r="53" spans="1:11" ht="75.75" customHeight="1">
      <c r="A53" s="46" t="s">
        <v>103</v>
      </c>
      <c r="B53" s="3" t="s">
        <v>102</v>
      </c>
      <c r="C53" s="11">
        <v>2541200</v>
      </c>
      <c r="D53" s="21">
        <v>42845</v>
      </c>
      <c r="E53" s="21">
        <v>42850</v>
      </c>
      <c r="F53" s="10">
        <v>1</v>
      </c>
      <c r="G53" s="9">
        <v>2534455</v>
      </c>
      <c r="H53" s="5"/>
      <c r="I53" s="32" t="s">
        <v>190</v>
      </c>
      <c r="J53" s="40">
        <v>1</v>
      </c>
      <c r="K53" s="16" t="s">
        <v>23</v>
      </c>
    </row>
    <row r="54" spans="1:11" ht="51.75" hidden="1" customHeight="1">
      <c r="A54" s="46" t="s">
        <v>106</v>
      </c>
      <c r="B54" s="3" t="s">
        <v>104</v>
      </c>
      <c r="C54" s="11">
        <v>134438.04999999999</v>
      </c>
      <c r="D54" s="19" t="s">
        <v>189</v>
      </c>
      <c r="E54" s="19"/>
      <c r="F54" s="10"/>
      <c r="G54" s="9"/>
      <c r="H54" s="5"/>
      <c r="I54" s="32" t="s">
        <v>190</v>
      </c>
      <c r="J54" s="42"/>
      <c r="K54" s="16" t="s">
        <v>19</v>
      </c>
    </row>
    <row r="55" spans="1:11" ht="58.5" hidden="1" customHeight="1">
      <c r="A55" s="46" t="s">
        <v>105</v>
      </c>
      <c r="B55" s="3" t="s">
        <v>104</v>
      </c>
      <c r="C55" s="11">
        <v>134438.04999999999</v>
      </c>
      <c r="D55" s="19" t="s">
        <v>189</v>
      </c>
      <c r="E55" s="19"/>
      <c r="F55" s="10"/>
      <c r="G55" s="9"/>
      <c r="H55" s="5"/>
      <c r="I55" s="32" t="s">
        <v>190</v>
      </c>
      <c r="J55" s="42"/>
      <c r="K55" s="16" t="s">
        <v>19</v>
      </c>
    </row>
    <row r="56" spans="1:11" ht="32.25" customHeight="1">
      <c r="A56" s="46" t="s">
        <v>111</v>
      </c>
      <c r="B56" s="3" t="s">
        <v>112</v>
      </c>
      <c r="C56" s="11">
        <v>1082600</v>
      </c>
      <c r="D56" s="70" t="s">
        <v>191</v>
      </c>
      <c r="E56" s="70"/>
      <c r="F56" s="10"/>
      <c r="G56" s="11">
        <v>1082600</v>
      </c>
      <c r="H56" s="5"/>
      <c r="I56" s="32" t="s">
        <v>190</v>
      </c>
      <c r="J56" s="40"/>
      <c r="K56" s="16" t="s">
        <v>19</v>
      </c>
    </row>
    <row r="57" spans="1:11" ht="32.25" customHeight="1">
      <c r="A57" s="46" t="s">
        <v>113</v>
      </c>
      <c r="B57" s="3" t="s">
        <v>114</v>
      </c>
      <c r="C57" s="11">
        <v>10000000</v>
      </c>
      <c r="D57" s="21">
        <v>42905</v>
      </c>
      <c r="E57" s="19" t="s">
        <v>192</v>
      </c>
      <c r="F57" s="10">
        <v>0.7</v>
      </c>
      <c r="G57" s="9">
        <v>5997142.3899999997</v>
      </c>
      <c r="H57" s="5"/>
      <c r="I57" s="32" t="s">
        <v>190</v>
      </c>
      <c r="J57" s="40">
        <v>0.6</v>
      </c>
      <c r="K57" s="16" t="s">
        <v>22</v>
      </c>
    </row>
    <row r="58" spans="1:11" ht="32.25" customHeight="1">
      <c r="A58" s="46" t="s">
        <v>115</v>
      </c>
      <c r="B58" s="3" t="s">
        <v>116</v>
      </c>
      <c r="C58" s="11">
        <v>5800000</v>
      </c>
      <c r="D58" s="21">
        <v>42938</v>
      </c>
      <c r="E58" s="19" t="s">
        <v>192</v>
      </c>
      <c r="F58" s="10">
        <v>0.2</v>
      </c>
      <c r="G58" s="9"/>
      <c r="H58" s="5"/>
      <c r="I58" s="32" t="s">
        <v>190</v>
      </c>
      <c r="J58" s="40"/>
      <c r="K58" s="16" t="s">
        <v>19</v>
      </c>
    </row>
    <row r="59" spans="1:11" ht="29.25" customHeight="1">
      <c r="A59" s="46" t="s">
        <v>117</v>
      </c>
      <c r="B59" s="3" t="s">
        <v>84</v>
      </c>
      <c r="C59" s="11">
        <v>671500</v>
      </c>
      <c r="D59" s="70" t="s">
        <v>191</v>
      </c>
      <c r="E59" s="70"/>
      <c r="F59" s="70"/>
      <c r="G59" s="11">
        <v>671500</v>
      </c>
      <c r="H59" s="5"/>
      <c r="I59" s="32" t="s">
        <v>190</v>
      </c>
      <c r="J59" s="40">
        <v>1</v>
      </c>
      <c r="K59" s="16" t="s">
        <v>22</v>
      </c>
    </row>
    <row r="60" spans="1:11" ht="39.75" customHeight="1">
      <c r="A60" s="46" t="s">
        <v>119</v>
      </c>
      <c r="B60" s="3" t="s">
        <v>118</v>
      </c>
      <c r="C60" s="11">
        <v>2041500</v>
      </c>
      <c r="D60" s="21">
        <v>42901</v>
      </c>
      <c r="E60" s="21">
        <v>42905</v>
      </c>
      <c r="F60" s="10">
        <v>1</v>
      </c>
      <c r="G60" s="11">
        <v>2041500</v>
      </c>
      <c r="H60" s="5"/>
      <c r="I60" s="32" t="s">
        <v>190</v>
      </c>
      <c r="J60" s="40"/>
      <c r="K60" s="16" t="s">
        <v>19</v>
      </c>
    </row>
    <row r="61" spans="1:11" ht="49.5" customHeight="1">
      <c r="A61" s="46" t="s">
        <v>122</v>
      </c>
      <c r="B61" s="3" t="s">
        <v>120</v>
      </c>
      <c r="C61" s="11">
        <v>811100</v>
      </c>
      <c r="D61" s="21">
        <v>42915</v>
      </c>
      <c r="E61" s="21">
        <v>42916</v>
      </c>
      <c r="F61" s="10">
        <v>1</v>
      </c>
      <c r="G61" s="11">
        <v>811100</v>
      </c>
      <c r="H61" s="5"/>
      <c r="I61" s="32" t="s">
        <v>190</v>
      </c>
      <c r="J61" s="40">
        <v>1</v>
      </c>
      <c r="K61" s="16" t="s">
        <v>22</v>
      </c>
    </row>
    <row r="62" spans="1:11" ht="48" customHeight="1">
      <c r="A62" s="46" t="s">
        <v>123</v>
      </c>
      <c r="B62" s="3" t="s">
        <v>121</v>
      </c>
      <c r="C62" s="11">
        <v>908000</v>
      </c>
      <c r="D62" s="21">
        <v>42864</v>
      </c>
      <c r="E62" s="21">
        <v>42865</v>
      </c>
      <c r="F62" s="10">
        <v>1</v>
      </c>
      <c r="G62" s="11">
        <v>908000</v>
      </c>
      <c r="H62" s="5"/>
      <c r="I62" s="32" t="s">
        <v>190</v>
      </c>
      <c r="J62" s="40"/>
      <c r="K62" s="16" t="s">
        <v>19</v>
      </c>
    </row>
    <row r="63" spans="1:11" ht="58.5" customHeight="1">
      <c r="A63" s="46" t="s">
        <v>127</v>
      </c>
      <c r="B63" s="3" t="s">
        <v>126</v>
      </c>
      <c r="C63" s="11">
        <v>1131400</v>
      </c>
      <c r="D63" s="21">
        <v>42879</v>
      </c>
      <c r="E63" s="21">
        <v>42880</v>
      </c>
      <c r="F63" s="10">
        <v>1</v>
      </c>
      <c r="G63" s="11">
        <v>1131400</v>
      </c>
      <c r="H63" s="5"/>
      <c r="I63" s="32" t="s">
        <v>190</v>
      </c>
      <c r="J63" s="40"/>
      <c r="K63" s="16" t="s">
        <v>19</v>
      </c>
    </row>
    <row r="64" spans="1:11" ht="52.5" customHeight="1">
      <c r="A64" s="46" t="s">
        <v>125</v>
      </c>
      <c r="B64" s="3" t="s">
        <v>124</v>
      </c>
      <c r="C64" s="11">
        <v>957500</v>
      </c>
      <c r="D64" s="21">
        <v>42815</v>
      </c>
      <c r="E64" s="21">
        <v>42816</v>
      </c>
      <c r="F64" s="10">
        <v>1</v>
      </c>
      <c r="G64" s="11">
        <v>957500</v>
      </c>
      <c r="H64" s="5"/>
      <c r="I64" s="32" t="s">
        <v>190</v>
      </c>
      <c r="J64" s="40">
        <v>1</v>
      </c>
      <c r="K64" s="16" t="s">
        <v>22</v>
      </c>
    </row>
    <row r="65" spans="1:11" ht="43.5" customHeight="1">
      <c r="A65" s="46" t="s">
        <v>129</v>
      </c>
      <c r="B65" s="3" t="s">
        <v>128</v>
      </c>
      <c r="C65" s="11">
        <v>2676464</v>
      </c>
      <c r="D65" s="21">
        <v>42901</v>
      </c>
      <c r="E65" s="21">
        <v>42907</v>
      </c>
      <c r="F65" s="10">
        <v>1</v>
      </c>
      <c r="G65" s="11">
        <v>2676464</v>
      </c>
      <c r="H65" s="5"/>
      <c r="I65" s="32" t="s">
        <v>190</v>
      </c>
      <c r="J65" s="40"/>
      <c r="K65" s="16" t="s">
        <v>19</v>
      </c>
    </row>
    <row r="66" spans="1:11" ht="44.25" customHeight="1">
      <c r="A66" s="46" t="s">
        <v>131</v>
      </c>
      <c r="B66" s="3" t="s">
        <v>130</v>
      </c>
      <c r="C66" s="11">
        <v>889400</v>
      </c>
      <c r="D66" s="21">
        <v>42873</v>
      </c>
      <c r="E66" s="21">
        <v>42878</v>
      </c>
      <c r="F66" s="10">
        <v>1</v>
      </c>
      <c r="G66" s="11">
        <v>889400</v>
      </c>
      <c r="H66" s="31"/>
      <c r="I66" s="32" t="s">
        <v>190</v>
      </c>
      <c r="J66" s="43"/>
      <c r="K66" s="16" t="s">
        <v>19</v>
      </c>
    </row>
    <row r="67" spans="1:11" ht="32.25" hidden="1" customHeight="1">
      <c r="A67" s="46" t="s">
        <v>133</v>
      </c>
      <c r="B67" s="3" t="s">
        <v>132</v>
      </c>
      <c r="C67" s="11">
        <v>130135.43</v>
      </c>
      <c r="D67" s="19"/>
      <c r="E67" s="19"/>
      <c r="F67" s="10"/>
      <c r="G67" s="9"/>
      <c r="H67" s="5"/>
      <c r="I67" s="32" t="s">
        <v>190</v>
      </c>
      <c r="J67" s="43"/>
      <c r="K67" s="16" t="s">
        <v>19</v>
      </c>
    </row>
    <row r="68" spans="1:11" ht="63.75" customHeight="1">
      <c r="A68" s="46" t="s">
        <v>134</v>
      </c>
      <c r="B68" s="3" t="s">
        <v>135</v>
      </c>
      <c r="C68" s="11">
        <v>1077654</v>
      </c>
      <c r="D68" s="21">
        <v>42913</v>
      </c>
      <c r="E68" s="19" t="s">
        <v>192</v>
      </c>
      <c r="F68" s="10">
        <v>0.9</v>
      </c>
      <c r="G68" s="9">
        <v>858789.28</v>
      </c>
      <c r="H68" s="5"/>
      <c r="I68" s="32" t="s">
        <v>190</v>
      </c>
      <c r="J68" s="43"/>
      <c r="K68" s="16" t="s">
        <v>19</v>
      </c>
    </row>
    <row r="69" spans="1:11" ht="63" customHeight="1">
      <c r="A69" s="46" t="s">
        <v>136</v>
      </c>
      <c r="B69" s="3" t="s">
        <v>137</v>
      </c>
      <c r="C69" s="11">
        <v>1770551</v>
      </c>
      <c r="D69" s="70" t="s">
        <v>191</v>
      </c>
      <c r="E69" s="70"/>
      <c r="F69" s="70"/>
      <c r="G69" s="11">
        <v>1770551</v>
      </c>
      <c r="H69" s="5"/>
      <c r="I69" s="32" t="s">
        <v>190</v>
      </c>
      <c r="J69" s="43"/>
      <c r="K69" s="16" t="s">
        <v>19</v>
      </c>
    </row>
    <row r="70" spans="1:11" ht="48.75" customHeight="1">
      <c r="A70" s="46" t="s">
        <v>139</v>
      </c>
      <c r="B70" s="3" t="s">
        <v>138</v>
      </c>
      <c r="C70" s="11">
        <v>2360049</v>
      </c>
      <c r="D70" s="21">
        <v>42913</v>
      </c>
      <c r="E70" s="19" t="s">
        <v>192</v>
      </c>
      <c r="F70" s="10">
        <v>0.6</v>
      </c>
      <c r="G70" s="9">
        <v>1177790.6000000001</v>
      </c>
      <c r="H70" s="5"/>
      <c r="I70" s="32" t="s">
        <v>190</v>
      </c>
      <c r="J70" s="44">
        <v>0.5</v>
      </c>
      <c r="K70" s="16" t="s">
        <v>18</v>
      </c>
    </row>
    <row r="71" spans="1:11" ht="55.5" customHeight="1">
      <c r="A71" s="46" t="s">
        <v>141</v>
      </c>
      <c r="B71" s="3" t="s">
        <v>140</v>
      </c>
      <c r="C71" s="11">
        <v>2124109</v>
      </c>
      <c r="D71" s="70" t="s">
        <v>191</v>
      </c>
      <c r="E71" s="70"/>
      <c r="F71" s="70"/>
      <c r="G71" s="11">
        <v>2124109</v>
      </c>
      <c r="H71" s="5"/>
      <c r="I71" s="32" t="s">
        <v>190</v>
      </c>
      <c r="J71" s="44"/>
      <c r="K71" s="16" t="s">
        <v>19</v>
      </c>
    </row>
    <row r="72" spans="1:11" ht="53.25" hidden="1" customHeight="1">
      <c r="A72" s="46" t="s">
        <v>142</v>
      </c>
      <c r="B72" s="3" t="s">
        <v>143</v>
      </c>
      <c r="C72" s="11">
        <v>500000</v>
      </c>
      <c r="D72" s="19" t="s">
        <v>189</v>
      </c>
      <c r="E72" s="19"/>
      <c r="F72" s="10"/>
      <c r="G72" s="9"/>
      <c r="H72" s="5"/>
      <c r="I72" s="32" t="s">
        <v>190</v>
      </c>
      <c r="J72" s="44"/>
      <c r="K72" s="16" t="s">
        <v>19</v>
      </c>
    </row>
    <row r="73" spans="1:11" ht="39.75" customHeight="1">
      <c r="A73" s="46" t="s">
        <v>144</v>
      </c>
      <c r="B73" s="3" t="s">
        <v>145</v>
      </c>
      <c r="C73" s="11">
        <v>6198991</v>
      </c>
      <c r="D73" s="70" t="s">
        <v>191</v>
      </c>
      <c r="E73" s="70"/>
      <c r="F73" s="70"/>
      <c r="G73" s="11">
        <v>6198991</v>
      </c>
      <c r="H73" s="5"/>
      <c r="I73" s="32" t="s">
        <v>190</v>
      </c>
      <c r="J73" s="44"/>
      <c r="K73" s="16" t="s">
        <v>19</v>
      </c>
    </row>
    <row r="74" spans="1:11" ht="22.5" customHeight="1">
      <c r="A74" s="46" t="s">
        <v>146</v>
      </c>
      <c r="B74" s="3" t="s">
        <v>147</v>
      </c>
      <c r="C74" s="11">
        <v>1972600</v>
      </c>
      <c r="D74" s="70" t="s">
        <v>191</v>
      </c>
      <c r="E74" s="70"/>
      <c r="F74" s="70"/>
      <c r="G74" s="11">
        <v>1972600</v>
      </c>
      <c r="H74" s="5"/>
      <c r="I74" s="32" t="s">
        <v>190</v>
      </c>
      <c r="J74" s="40"/>
      <c r="K74" s="16" t="s">
        <v>19</v>
      </c>
    </row>
    <row r="75" spans="1:11" ht="32.25" customHeight="1">
      <c r="A75" s="46" t="s">
        <v>148</v>
      </c>
      <c r="B75" s="3" t="s">
        <v>149</v>
      </c>
      <c r="C75" s="11">
        <v>1268100</v>
      </c>
      <c r="D75" s="70" t="s">
        <v>191</v>
      </c>
      <c r="E75" s="70"/>
      <c r="F75" s="70"/>
      <c r="G75" s="11">
        <v>1268100</v>
      </c>
      <c r="H75" s="5"/>
      <c r="I75" s="32" t="s">
        <v>190</v>
      </c>
      <c r="J75" s="40"/>
      <c r="K75" s="16" t="s">
        <v>19</v>
      </c>
    </row>
    <row r="76" spans="1:11" ht="32.25" customHeight="1">
      <c r="A76" s="46" t="s">
        <v>150</v>
      </c>
      <c r="B76" s="3" t="s">
        <v>151</v>
      </c>
      <c r="C76" s="11">
        <v>1911221</v>
      </c>
      <c r="D76" s="70" t="s">
        <v>191</v>
      </c>
      <c r="E76" s="70"/>
      <c r="F76" s="70"/>
      <c r="G76" s="11">
        <v>1911221</v>
      </c>
      <c r="H76" s="5"/>
      <c r="I76" s="32" t="s">
        <v>190</v>
      </c>
      <c r="J76" s="40"/>
      <c r="K76" s="16" t="s">
        <v>19</v>
      </c>
    </row>
    <row r="77" spans="1:11" ht="32.25" customHeight="1">
      <c r="A77" s="46" t="s">
        <v>152</v>
      </c>
      <c r="B77" s="3" t="s">
        <v>153</v>
      </c>
      <c r="C77" s="11">
        <v>1810000</v>
      </c>
      <c r="D77" s="70" t="s">
        <v>191</v>
      </c>
      <c r="E77" s="70"/>
      <c r="F77" s="70"/>
      <c r="G77" s="11">
        <v>1810000</v>
      </c>
      <c r="H77" s="5"/>
      <c r="I77" s="32" t="s">
        <v>190</v>
      </c>
      <c r="J77" s="40"/>
      <c r="K77" s="16" t="s">
        <v>19</v>
      </c>
    </row>
    <row r="78" spans="1:11" ht="32.25" customHeight="1">
      <c r="A78" s="46" t="s">
        <v>154</v>
      </c>
      <c r="B78" s="3" t="s">
        <v>128</v>
      </c>
      <c r="C78" s="11">
        <v>1411100</v>
      </c>
      <c r="D78" s="70" t="s">
        <v>191</v>
      </c>
      <c r="E78" s="70"/>
      <c r="F78" s="70"/>
      <c r="G78" s="11">
        <v>1411100</v>
      </c>
      <c r="H78" s="5"/>
      <c r="I78" s="32" t="s">
        <v>190</v>
      </c>
      <c r="J78" s="40"/>
      <c r="K78" s="16" t="s">
        <v>19</v>
      </c>
    </row>
    <row r="79" spans="1:11" ht="32.25" customHeight="1">
      <c r="A79" s="46" t="s">
        <v>155</v>
      </c>
      <c r="B79" s="3" t="s">
        <v>128</v>
      </c>
      <c r="C79" s="11">
        <v>936820</v>
      </c>
      <c r="D79" s="70" t="s">
        <v>191</v>
      </c>
      <c r="E79" s="70"/>
      <c r="F79" s="70"/>
      <c r="G79" s="11">
        <v>936820</v>
      </c>
      <c r="H79" s="5"/>
      <c r="I79" s="32" t="s">
        <v>190</v>
      </c>
      <c r="J79" s="40"/>
      <c r="K79" s="16" t="s">
        <v>19</v>
      </c>
    </row>
    <row r="80" spans="1:11" ht="32.25" customHeight="1">
      <c r="A80" s="46" t="s">
        <v>156</v>
      </c>
      <c r="B80" s="3" t="s">
        <v>128</v>
      </c>
      <c r="C80" s="11">
        <v>1316300</v>
      </c>
      <c r="D80" s="70" t="s">
        <v>191</v>
      </c>
      <c r="E80" s="70"/>
      <c r="F80" s="70"/>
      <c r="G80" s="11">
        <v>1316300</v>
      </c>
      <c r="H80" s="5"/>
      <c r="I80" s="32" t="s">
        <v>190</v>
      </c>
      <c r="J80" s="40"/>
      <c r="K80" s="16" t="s">
        <v>19</v>
      </c>
    </row>
    <row r="81" spans="1:11" ht="32.25" customHeight="1">
      <c r="A81" s="46" t="s">
        <v>158</v>
      </c>
      <c r="B81" s="3" t="s">
        <v>157</v>
      </c>
      <c r="C81" s="11">
        <v>925800</v>
      </c>
      <c r="D81" s="70" t="s">
        <v>191</v>
      </c>
      <c r="E81" s="70"/>
      <c r="F81" s="70"/>
      <c r="G81" s="11">
        <v>925800</v>
      </c>
      <c r="H81" s="5"/>
      <c r="I81" s="32" t="s">
        <v>190</v>
      </c>
      <c r="J81" s="40"/>
      <c r="K81" s="16" t="s">
        <v>19</v>
      </c>
    </row>
    <row r="82" spans="1:11" ht="29.25" customHeight="1">
      <c r="A82" s="46" t="s">
        <v>159</v>
      </c>
      <c r="B82" s="3" t="s">
        <v>160</v>
      </c>
      <c r="C82" s="11">
        <v>1774100</v>
      </c>
      <c r="D82" s="70" t="s">
        <v>191</v>
      </c>
      <c r="E82" s="70"/>
      <c r="F82" s="70"/>
      <c r="G82" s="11">
        <v>1774100</v>
      </c>
      <c r="H82" s="5"/>
      <c r="I82" s="32" t="s">
        <v>190</v>
      </c>
      <c r="J82" s="40"/>
      <c r="K82" s="16" t="s">
        <v>19</v>
      </c>
    </row>
    <row r="83" spans="1:11" ht="45" customHeight="1">
      <c r="A83" s="46" t="s">
        <v>162</v>
      </c>
      <c r="B83" s="3" t="s">
        <v>161</v>
      </c>
      <c r="C83" s="11">
        <v>2071229</v>
      </c>
      <c r="D83" s="70" t="s">
        <v>191</v>
      </c>
      <c r="E83" s="70"/>
      <c r="F83" s="70"/>
      <c r="G83" s="11">
        <v>2071229</v>
      </c>
      <c r="H83" s="5"/>
      <c r="I83" s="32" t="s">
        <v>190</v>
      </c>
      <c r="J83" s="40"/>
      <c r="K83" s="16" t="s">
        <v>19</v>
      </c>
    </row>
    <row r="84" spans="1:11" ht="57.75" customHeight="1">
      <c r="A84" s="46" t="s">
        <v>164</v>
      </c>
      <c r="B84" s="3" t="s">
        <v>163</v>
      </c>
      <c r="C84" s="11">
        <v>1892200</v>
      </c>
      <c r="D84" s="70" t="s">
        <v>191</v>
      </c>
      <c r="E84" s="70"/>
      <c r="F84" s="70"/>
      <c r="G84" s="11">
        <v>1892200</v>
      </c>
      <c r="H84" s="5"/>
      <c r="I84" s="32" t="s">
        <v>190</v>
      </c>
      <c r="J84" s="40"/>
      <c r="K84" s="16" t="s">
        <v>19</v>
      </c>
    </row>
    <row r="85" spans="1:11" ht="45.75" customHeight="1">
      <c r="A85" s="46" t="s">
        <v>166</v>
      </c>
      <c r="B85" s="3" t="s">
        <v>165</v>
      </c>
      <c r="C85" s="11">
        <v>1915000</v>
      </c>
      <c r="D85" s="70" t="s">
        <v>191</v>
      </c>
      <c r="E85" s="70"/>
      <c r="F85" s="70"/>
      <c r="G85" s="11">
        <v>1915000</v>
      </c>
      <c r="H85" s="5"/>
      <c r="I85" s="32" t="s">
        <v>190</v>
      </c>
      <c r="J85" s="40"/>
      <c r="K85" s="16" t="s">
        <v>19</v>
      </c>
    </row>
    <row r="86" spans="1:11" ht="24" customHeight="1">
      <c r="A86" s="46" t="s">
        <v>168</v>
      </c>
      <c r="B86" s="3" t="s">
        <v>167</v>
      </c>
      <c r="C86" s="11">
        <v>1742400</v>
      </c>
      <c r="D86" s="70" t="s">
        <v>191</v>
      </c>
      <c r="E86" s="70"/>
      <c r="F86" s="70"/>
      <c r="G86" s="11">
        <v>1742400</v>
      </c>
      <c r="H86" s="5"/>
      <c r="I86" s="32" t="s">
        <v>190</v>
      </c>
      <c r="J86" s="40"/>
      <c r="K86" s="16" t="s">
        <v>19</v>
      </c>
    </row>
    <row r="87" spans="1:11" ht="30.75" customHeight="1">
      <c r="A87" s="46" t="s">
        <v>170</v>
      </c>
      <c r="B87" s="3" t="s">
        <v>169</v>
      </c>
      <c r="C87" s="11">
        <v>610802</v>
      </c>
      <c r="D87" s="70" t="s">
        <v>191</v>
      </c>
      <c r="E87" s="70"/>
      <c r="F87" s="70"/>
      <c r="G87" s="11">
        <v>610802</v>
      </c>
      <c r="H87" s="5"/>
      <c r="I87" s="32" t="s">
        <v>190</v>
      </c>
      <c r="J87" s="40"/>
      <c r="K87" s="16" t="s">
        <v>19</v>
      </c>
    </row>
    <row r="88" spans="1:11" ht="48" customHeight="1">
      <c r="A88" s="46" t="s">
        <v>172</v>
      </c>
      <c r="B88" s="3" t="s">
        <v>171</v>
      </c>
      <c r="C88" s="11">
        <v>487000</v>
      </c>
      <c r="D88" s="70" t="s">
        <v>191</v>
      </c>
      <c r="E88" s="70"/>
      <c r="F88" s="70"/>
      <c r="G88" s="11">
        <v>487000</v>
      </c>
      <c r="H88" s="5"/>
      <c r="I88" s="32" t="s">
        <v>190</v>
      </c>
      <c r="J88" s="40"/>
      <c r="K88" s="16" t="s">
        <v>19</v>
      </c>
    </row>
    <row r="89" spans="1:11" ht="35.25" customHeight="1">
      <c r="A89" s="46" t="s">
        <v>174</v>
      </c>
      <c r="B89" s="3" t="s">
        <v>173</v>
      </c>
      <c r="C89" s="11">
        <v>542498</v>
      </c>
      <c r="D89" s="70" t="s">
        <v>191</v>
      </c>
      <c r="E89" s="70"/>
      <c r="F89" s="70"/>
      <c r="G89" s="11">
        <v>542498</v>
      </c>
      <c r="H89" s="5"/>
      <c r="I89" s="32" t="s">
        <v>190</v>
      </c>
      <c r="J89" s="40"/>
      <c r="K89" s="16" t="s">
        <v>19</v>
      </c>
    </row>
    <row r="90" spans="1:11" ht="33" customHeight="1">
      <c r="A90" s="46" t="s">
        <v>176</v>
      </c>
      <c r="B90" s="3" t="s">
        <v>175</v>
      </c>
      <c r="C90" s="11">
        <v>667800</v>
      </c>
      <c r="D90" s="70" t="s">
        <v>191</v>
      </c>
      <c r="E90" s="70"/>
      <c r="F90" s="70"/>
      <c r="G90" s="11">
        <v>667800</v>
      </c>
      <c r="H90" s="5"/>
      <c r="I90" s="32" t="s">
        <v>190</v>
      </c>
      <c r="J90" s="40"/>
      <c r="K90" s="16" t="s">
        <v>19</v>
      </c>
    </row>
    <row r="91" spans="1:11" ht="28.5" customHeight="1">
      <c r="A91" s="46" t="s">
        <v>177</v>
      </c>
      <c r="B91" s="3" t="s">
        <v>169</v>
      </c>
      <c r="C91" s="11">
        <v>476766</v>
      </c>
      <c r="D91" s="70" t="s">
        <v>191</v>
      </c>
      <c r="E91" s="70"/>
      <c r="F91" s="70"/>
      <c r="G91" s="11">
        <v>476766</v>
      </c>
      <c r="H91" s="5"/>
      <c r="I91" s="32" t="s">
        <v>190</v>
      </c>
      <c r="J91" s="40"/>
      <c r="K91" s="16" t="s">
        <v>19</v>
      </c>
    </row>
    <row r="92" spans="1:11" ht="27" customHeight="1">
      <c r="A92" s="46" t="s">
        <v>179</v>
      </c>
      <c r="B92" s="3" t="s">
        <v>178</v>
      </c>
      <c r="C92" s="11">
        <v>2818000</v>
      </c>
      <c r="D92" s="70" t="s">
        <v>191</v>
      </c>
      <c r="E92" s="70"/>
      <c r="F92" s="70"/>
      <c r="G92" s="11">
        <v>2818000</v>
      </c>
      <c r="H92" s="5"/>
      <c r="I92" s="32" t="s">
        <v>190</v>
      </c>
      <c r="J92" s="40"/>
      <c r="K92" s="16" t="s">
        <v>19</v>
      </c>
    </row>
    <row r="93" spans="1:11" ht="48" customHeight="1">
      <c r="A93" s="46" t="s">
        <v>181</v>
      </c>
      <c r="B93" s="3" t="s">
        <v>180</v>
      </c>
      <c r="C93" s="11">
        <v>2047666</v>
      </c>
      <c r="D93" s="70" t="s">
        <v>191</v>
      </c>
      <c r="E93" s="70"/>
      <c r="F93" s="70"/>
      <c r="G93" s="11">
        <v>2047666</v>
      </c>
      <c r="H93" s="5"/>
      <c r="I93" s="32" t="s">
        <v>190</v>
      </c>
      <c r="J93" s="40"/>
      <c r="K93" s="16" t="s">
        <v>19</v>
      </c>
    </row>
    <row r="94" spans="1:11" ht="33" customHeight="1">
      <c r="A94" s="46" t="s">
        <v>183</v>
      </c>
      <c r="B94" s="3" t="s">
        <v>182</v>
      </c>
      <c r="C94" s="11">
        <v>1823233</v>
      </c>
      <c r="D94" s="70" t="s">
        <v>191</v>
      </c>
      <c r="E94" s="70"/>
      <c r="F94" s="70"/>
      <c r="G94" s="11">
        <v>1823233</v>
      </c>
      <c r="H94" s="5"/>
      <c r="I94" s="32" t="s">
        <v>190</v>
      </c>
      <c r="J94" s="40"/>
      <c r="K94" s="16" t="s">
        <v>19</v>
      </c>
    </row>
    <row r="95" spans="1:11" ht="26.25" customHeight="1">
      <c r="A95" s="46" t="s">
        <v>185</v>
      </c>
      <c r="B95" s="3" t="s">
        <v>184</v>
      </c>
      <c r="C95" s="11">
        <v>2229800</v>
      </c>
      <c r="D95" s="70" t="s">
        <v>191</v>
      </c>
      <c r="E95" s="70"/>
      <c r="F95" s="70"/>
      <c r="G95" s="11">
        <v>2229800</v>
      </c>
      <c r="H95" s="5"/>
      <c r="I95" s="32" t="s">
        <v>190</v>
      </c>
      <c r="J95" s="40"/>
      <c r="K95" s="16" t="s">
        <v>19</v>
      </c>
    </row>
    <row r="96" spans="1:11">
      <c r="A96" s="48" t="s">
        <v>14</v>
      </c>
      <c r="B96" s="3"/>
      <c r="C96" s="9"/>
      <c r="D96" s="89"/>
      <c r="E96" s="90"/>
      <c r="F96" s="91"/>
      <c r="G96" s="9"/>
      <c r="H96" s="5"/>
      <c r="I96" s="32"/>
    </row>
    <row r="97" spans="1:9">
      <c r="A97" s="48"/>
      <c r="B97" s="3"/>
      <c r="C97" s="9"/>
      <c r="D97" s="89"/>
      <c r="E97" s="90"/>
      <c r="F97" s="91"/>
      <c r="G97" s="9"/>
      <c r="H97" s="5"/>
      <c r="I97" s="32"/>
    </row>
    <row r="98" spans="1:9">
      <c r="A98" s="48" t="s">
        <v>15</v>
      </c>
      <c r="B98" s="3"/>
      <c r="C98" s="5"/>
      <c r="D98" s="89"/>
      <c r="E98" s="90"/>
      <c r="F98" s="91"/>
      <c r="G98" s="5"/>
      <c r="H98" s="5"/>
      <c r="I98" s="32"/>
    </row>
    <row r="99" spans="1:9">
      <c r="A99" s="60"/>
      <c r="B99" s="61"/>
      <c r="C99" s="62"/>
      <c r="D99" s="63"/>
      <c r="E99" s="64"/>
      <c r="F99" s="65"/>
      <c r="G99" s="62"/>
      <c r="H99" s="62"/>
      <c r="I99" s="66"/>
    </row>
    <row r="100" spans="1:9" ht="16.5" thickBot="1">
      <c r="A100" s="84" t="s">
        <v>201</v>
      </c>
      <c r="B100" s="85"/>
      <c r="C100" s="67">
        <f>SUM(C11:C98)</f>
        <v>120483259.67</v>
      </c>
      <c r="D100" s="86"/>
      <c r="E100" s="87"/>
      <c r="F100" s="88"/>
      <c r="G100" s="67">
        <f>SUM(G11:G98)</f>
        <v>94431905.871424004</v>
      </c>
      <c r="H100" s="68"/>
      <c r="I100" s="69"/>
    </row>
    <row r="101" spans="1:9" ht="16.5" thickTop="1">
      <c r="H101" s="33"/>
      <c r="I101" s="34"/>
    </row>
    <row r="102" spans="1:9">
      <c r="A102" s="71" t="s">
        <v>194</v>
      </c>
      <c r="B102" s="72"/>
      <c r="C102" s="72"/>
      <c r="D102" s="72"/>
      <c r="E102" s="72"/>
      <c r="H102" s="33"/>
      <c r="I102" s="34"/>
    </row>
    <row r="103" spans="1:9">
      <c r="A103" s="72"/>
      <c r="B103" s="72"/>
      <c r="C103" s="72"/>
      <c r="D103" s="72"/>
      <c r="E103" s="72"/>
      <c r="H103" s="33"/>
      <c r="I103" s="34"/>
    </row>
    <row r="104" spans="1:9">
      <c r="A104" s="54"/>
      <c r="B104" s="54"/>
      <c r="C104" s="54"/>
      <c r="D104" s="54"/>
      <c r="E104" s="54"/>
      <c r="F104" s="30"/>
      <c r="H104" s="33"/>
      <c r="I104" s="34"/>
    </row>
    <row r="105" spans="1:9">
      <c r="H105" s="33"/>
      <c r="I105" s="34"/>
    </row>
    <row r="106" spans="1:9">
      <c r="H106" s="33"/>
      <c r="I106" s="34"/>
    </row>
    <row r="107" spans="1:9">
      <c r="H107" s="33"/>
      <c r="I107" s="34"/>
    </row>
    <row r="108" spans="1:9" ht="18.75">
      <c r="A108" s="55" t="s">
        <v>195</v>
      </c>
      <c r="B108" s="56"/>
      <c r="C108" s="56"/>
      <c r="D108" s="57"/>
      <c r="E108" s="57"/>
      <c r="F108" s="57"/>
      <c r="G108" s="73" t="s">
        <v>197</v>
      </c>
      <c r="H108" s="73"/>
      <c r="I108" s="58"/>
    </row>
    <row r="109" spans="1:9" ht="18.75">
      <c r="A109" s="59" t="s">
        <v>196</v>
      </c>
      <c r="B109" s="56"/>
      <c r="C109" s="56"/>
      <c r="D109" s="57"/>
      <c r="E109" s="57"/>
      <c r="F109" s="57"/>
      <c r="G109" s="74" t="s">
        <v>198</v>
      </c>
      <c r="H109" s="74"/>
      <c r="I109" s="58"/>
    </row>
    <row r="110" spans="1:9">
      <c r="H110" s="35"/>
      <c r="I110" s="36"/>
    </row>
    <row r="111" spans="1:9">
      <c r="H111" s="35"/>
      <c r="I111" s="36"/>
    </row>
    <row r="112" spans="1:9">
      <c r="H112" s="35"/>
      <c r="I112" s="36"/>
    </row>
    <row r="113" spans="8:9">
      <c r="H113" s="35"/>
      <c r="I113" s="36"/>
    </row>
    <row r="114" spans="8:9">
      <c r="H114" s="35"/>
      <c r="I114" s="36"/>
    </row>
    <row r="115" spans="8:9">
      <c r="H115" s="35"/>
      <c r="I115" s="36"/>
    </row>
    <row r="116" spans="8:9">
      <c r="H116" s="35"/>
      <c r="I116" s="37"/>
    </row>
    <row r="117" spans="8:9">
      <c r="H117" s="33"/>
      <c r="I117" s="38"/>
    </row>
    <row r="118" spans="8:9">
      <c r="H118" s="33"/>
      <c r="I118" s="38"/>
    </row>
    <row r="119" spans="8:9">
      <c r="H119" s="33"/>
      <c r="I119" s="38"/>
    </row>
    <row r="120" spans="8:9">
      <c r="H120" s="39"/>
      <c r="I120" s="39"/>
    </row>
  </sheetData>
  <sheetProtection password="CCC5" sheet="1" objects="1" scenarios="1"/>
  <mergeCells count="67">
    <mergeCell ref="A100:B100"/>
    <mergeCell ref="D100:F100"/>
    <mergeCell ref="D97:F97"/>
    <mergeCell ref="D96:F96"/>
    <mergeCell ref="D98:F98"/>
    <mergeCell ref="H7:H8"/>
    <mergeCell ref="I7:I8"/>
    <mergeCell ref="D15:E15"/>
    <mergeCell ref="A7:A8"/>
    <mergeCell ref="B7:B8"/>
    <mergeCell ref="C7:C8"/>
    <mergeCell ref="D7:D8"/>
    <mergeCell ref="E7:E8"/>
    <mergeCell ref="F7:G7"/>
    <mergeCell ref="D85:F85"/>
    <mergeCell ref="D86:F86"/>
    <mergeCell ref="D87:F87"/>
    <mergeCell ref="D88:F88"/>
    <mergeCell ref="D89:F89"/>
    <mergeCell ref="G109:H109"/>
    <mergeCell ref="A3:I3"/>
    <mergeCell ref="A4:I4"/>
    <mergeCell ref="D16:F16"/>
    <mergeCell ref="D17:F17"/>
    <mergeCell ref="D24:F24"/>
    <mergeCell ref="D25:F25"/>
    <mergeCell ref="D26:F26"/>
    <mergeCell ref="D27:F27"/>
    <mergeCell ref="D36:F36"/>
    <mergeCell ref="D38:F38"/>
    <mergeCell ref="D39:F39"/>
    <mergeCell ref="D41:F41"/>
    <mergeCell ref="D40:E40"/>
    <mergeCell ref="D42:E42"/>
    <mergeCell ref="D56:E56"/>
    <mergeCell ref="D48:F48"/>
    <mergeCell ref="D71:F71"/>
    <mergeCell ref="D44:E44"/>
    <mergeCell ref="A102:E103"/>
    <mergeCell ref="G108:H108"/>
    <mergeCell ref="D75:F75"/>
    <mergeCell ref="D76:F76"/>
    <mergeCell ref="D77:F77"/>
    <mergeCell ref="D78:F78"/>
    <mergeCell ref="D79:F79"/>
    <mergeCell ref="D80:F80"/>
    <mergeCell ref="D81:F81"/>
    <mergeCell ref="D82:F82"/>
    <mergeCell ref="D83:F83"/>
    <mergeCell ref="D84:F84"/>
    <mergeCell ref="D90:F90"/>
    <mergeCell ref="D22:F22"/>
    <mergeCell ref="D21:F21"/>
    <mergeCell ref="D95:F95"/>
    <mergeCell ref="D94:F94"/>
    <mergeCell ref="D93:F93"/>
    <mergeCell ref="D92:F92"/>
    <mergeCell ref="D91:F91"/>
    <mergeCell ref="D43:F43"/>
    <mergeCell ref="D49:F49"/>
    <mergeCell ref="D50:F50"/>
    <mergeCell ref="D73:F73"/>
    <mergeCell ref="D74:F74"/>
    <mergeCell ref="D69:F69"/>
    <mergeCell ref="D59:F59"/>
    <mergeCell ref="D46:F46"/>
    <mergeCell ref="D47:F47"/>
  </mergeCells>
  <pageMargins left="0.28999999999999998" right="0.56999999999999995" top="0.3" bottom="0.28999999999999998" header="0.3" footer="0.3"/>
  <pageSetup paperSize="136" orientation="landscape" verticalDpi="300" r:id="rId1"/>
  <drawing r:id="rId2"/>
</worksheet>
</file>

<file path=xl/worksheets/sheet2.xml><?xml version="1.0" encoding="utf-8"?>
<worksheet xmlns="http://schemas.openxmlformats.org/spreadsheetml/2006/main" xmlns:r="http://schemas.openxmlformats.org/officeDocument/2006/relationships">
  <dimension ref="A1:H61"/>
  <sheetViews>
    <sheetView topLeftCell="A40" workbookViewId="0">
      <selection activeCell="G60" sqref="G60"/>
    </sheetView>
  </sheetViews>
  <sheetFormatPr defaultRowHeight="15.75"/>
  <cols>
    <col min="1" max="1" width="45.140625" style="94" customWidth="1"/>
    <col min="2" max="2" width="19.7109375" style="92" bestFit="1" customWidth="1"/>
    <col min="3" max="3" width="21.140625" style="92" bestFit="1" customWidth="1"/>
    <col min="4" max="4" width="10.42578125" style="92" customWidth="1"/>
    <col min="5" max="5" width="12.42578125" style="92" customWidth="1"/>
    <col min="6" max="6" width="12.140625" style="92" customWidth="1"/>
    <col min="7" max="7" width="21.140625" style="92" bestFit="1" customWidth="1"/>
    <col min="8" max="8" width="28.7109375" style="93" customWidth="1"/>
    <col min="9" max="16384" width="9.140625" style="93"/>
  </cols>
  <sheetData>
    <row r="1" spans="1:7">
      <c r="A1" s="92" t="s">
        <v>202</v>
      </c>
    </row>
    <row r="2" spans="1:7">
      <c r="A2" s="94" t="s">
        <v>203</v>
      </c>
    </row>
    <row r="5" spans="1:7" ht="18.75">
      <c r="A5" s="95" t="s">
        <v>204</v>
      </c>
      <c r="B5" s="95"/>
      <c r="C5" s="95"/>
      <c r="D5" s="95"/>
      <c r="E5" s="95"/>
      <c r="F5" s="95"/>
      <c r="G5" s="95"/>
    </row>
    <row r="6" spans="1:7" ht="18.75">
      <c r="A6" s="96" t="s">
        <v>205</v>
      </c>
      <c r="B6" s="96"/>
      <c r="C6" s="96"/>
      <c r="D6" s="96"/>
      <c r="E6" s="96"/>
      <c r="F6" s="96"/>
      <c r="G6" s="96"/>
    </row>
    <row r="7" spans="1:7" ht="18.75">
      <c r="A7" s="96" t="s">
        <v>85</v>
      </c>
      <c r="B7" s="96"/>
      <c r="C7" s="96"/>
      <c r="D7" s="96"/>
      <c r="E7" s="96"/>
      <c r="F7" s="96"/>
      <c r="G7" s="96"/>
    </row>
    <row r="8" spans="1:7" ht="19.5" thickBot="1">
      <c r="A8" s="96"/>
      <c r="B8" s="96"/>
      <c r="C8" s="96"/>
      <c r="D8" s="96"/>
      <c r="E8" s="96"/>
      <c r="F8" s="96"/>
      <c r="G8" s="96"/>
    </row>
    <row r="9" spans="1:7" s="103" customFormat="1">
      <c r="A9" s="97" t="s">
        <v>206</v>
      </c>
      <c r="B9" s="98" t="s">
        <v>207</v>
      </c>
      <c r="C9" s="99"/>
      <c r="D9" s="100"/>
      <c r="E9" s="101"/>
      <c r="F9" s="101"/>
      <c r="G9" s="102"/>
    </row>
    <row r="10" spans="1:7" s="103" customFormat="1">
      <c r="A10" s="104"/>
      <c r="B10" s="105" t="s">
        <v>208</v>
      </c>
      <c r="C10" s="105" t="s">
        <v>209</v>
      </c>
      <c r="D10" s="106" t="s">
        <v>210</v>
      </c>
      <c r="E10" s="107" t="s">
        <v>211</v>
      </c>
      <c r="F10" s="107" t="s">
        <v>212</v>
      </c>
      <c r="G10" s="108" t="s">
        <v>213</v>
      </c>
    </row>
    <row r="11" spans="1:7" s="103" customFormat="1">
      <c r="A11" s="104"/>
      <c r="B11" s="109" t="s">
        <v>214</v>
      </c>
      <c r="C11" s="110">
        <v>0.7</v>
      </c>
      <c r="D11" s="111"/>
      <c r="E11" s="112"/>
      <c r="F11" s="112"/>
      <c r="G11" s="113"/>
    </row>
    <row r="12" spans="1:7" s="103" customFormat="1" ht="16.5" thickBot="1">
      <c r="A12" s="114"/>
      <c r="B12" s="115">
        <v>0.3</v>
      </c>
      <c r="C12" s="116"/>
      <c r="D12" s="117"/>
      <c r="E12" s="118"/>
      <c r="F12" s="118"/>
      <c r="G12" s="119"/>
    </row>
    <row r="13" spans="1:7" ht="18.75">
      <c r="A13" s="120" t="s">
        <v>215</v>
      </c>
      <c r="B13" s="121"/>
      <c r="C13" s="121"/>
      <c r="D13" s="121"/>
      <c r="E13" s="121"/>
      <c r="F13" s="121"/>
      <c r="G13" s="121"/>
    </row>
    <row r="14" spans="1:7" ht="18.75">
      <c r="A14" s="122" t="s">
        <v>216</v>
      </c>
      <c r="B14" s="123">
        <v>52614739.5</v>
      </c>
      <c r="C14" s="123">
        <v>122767725.5</v>
      </c>
      <c r="D14" s="123"/>
      <c r="E14" s="123"/>
      <c r="F14" s="123"/>
      <c r="G14" s="123">
        <f>SUM(B14:F14)</f>
        <v>175382465</v>
      </c>
    </row>
    <row r="15" spans="1:7" ht="18.75">
      <c r="A15" s="122" t="s">
        <v>217</v>
      </c>
      <c r="B15" s="123"/>
      <c r="C15" s="123"/>
      <c r="D15" s="123"/>
      <c r="E15" s="123"/>
      <c r="F15" s="123"/>
      <c r="G15" s="123">
        <f>SUM(B15:F15)</f>
        <v>0</v>
      </c>
    </row>
    <row r="16" spans="1:7" ht="37.5">
      <c r="A16" s="122" t="s">
        <v>218</v>
      </c>
      <c r="B16" s="123"/>
      <c r="C16" s="124">
        <v>97152215.909999996</v>
      </c>
      <c r="D16" s="123"/>
      <c r="E16" s="123"/>
      <c r="F16" s="123"/>
      <c r="G16" s="123">
        <f>SUM(B16:F16)</f>
        <v>97152215.909999996</v>
      </c>
    </row>
    <row r="17" spans="1:8" ht="18.75">
      <c r="A17" s="122" t="s">
        <v>219</v>
      </c>
      <c r="B17" s="123"/>
      <c r="C17" s="123"/>
      <c r="D17" s="123"/>
      <c r="E17" s="123"/>
      <c r="F17" s="123"/>
      <c r="G17" s="123">
        <f t="shared" ref="G17:G19" si="0">SUM(B17:F17)</f>
        <v>0</v>
      </c>
    </row>
    <row r="18" spans="1:8" ht="17.25" customHeight="1">
      <c r="A18" s="125" t="s">
        <v>220</v>
      </c>
      <c r="B18" s="123"/>
      <c r="C18" s="123"/>
      <c r="D18" s="123"/>
      <c r="E18" s="123"/>
      <c r="F18" s="123"/>
      <c r="G18" s="123">
        <f t="shared" si="0"/>
        <v>0</v>
      </c>
    </row>
    <row r="19" spans="1:8" ht="24.75" customHeight="1">
      <c r="A19" s="126" t="s">
        <v>221</v>
      </c>
      <c r="B19" s="127">
        <f>SUM(B14:B18)</f>
        <v>52614739.5</v>
      </c>
      <c r="C19" s="127">
        <f>SUM(C14:C18)</f>
        <v>219919941.41</v>
      </c>
      <c r="D19" s="127">
        <f>SUM(D14:D18)</f>
        <v>0</v>
      </c>
      <c r="E19" s="127">
        <f>SUM(E14:E18)</f>
        <v>0</v>
      </c>
      <c r="F19" s="127">
        <f>SUM(F14:F18)</f>
        <v>0</v>
      </c>
      <c r="G19" s="127">
        <f t="shared" si="0"/>
        <v>272534680.90999997</v>
      </c>
    </row>
    <row r="20" spans="1:8" ht="12" customHeight="1">
      <c r="A20" s="122"/>
      <c r="B20" s="123"/>
      <c r="C20" s="123"/>
      <c r="D20" s="123"/>
      <c r="E20" s="123"/>
      <c r="F20" s="123"/>
      <c r="G20" s="123"/>
    </row>
    <row r="21" spans="1:8" ht="18.75">
      <c r="A21" s="126" t="s">
        <v>222</v>
      </c>
      <c r="B21" s="127"/>
      <c r="C21" s="127"/>
      <c r="D21" s="127"/>
      <c r="E21" s="127"/>
      <c r="F21" s="127"/>
      <c r="G21" s="127"/>
    </row>
    <row r="22" spans="1:8" s="92" customFormat="1" ht="18.75">
      <c r="A22" s="122" t="s">
        <v>223</v>
      </c>
      <c r="B22" s="124"/>
      <c r="C22" s="124"/>
      <c r="D22" s="123"/>
      <c r="E22" s="123"/>
      <c r="F22" s="123"/>
      <c r="G22" s="123">
        <f>SUM(B22:F22)</f>
        <v>0</v>
      </c>
    </row>
    <row r="23" spans="1:8" s="92" customFormat="1" ht="18.75">
      <c r="A23" s="122" t="s">
        <v>224</v>
      </c>
      <c r="B23" s="124"/>
      <c r="C23" s="124"/>
      <c r="D23" s="123"/>
      <c r="E23" s="123"/>
      <c r="F23" s="123"/>
      <c r="G23" s="123">
        <f t="shared" ref="G23:G52" si="1">SUM(B23:F23)</f>
        <v>0</v>
      </c>
    </row>
    <row r="24" spans="1:8" s="92" customFormat="1" ht="24.75" customHeight="1">
      <c r="A24" s="122" t="s">
        <v>225</v>
      </c>
      <c r="B24" s="123"/>
      <c r="C24" s="123">
        <v>623450</v>
      </c>
      <c r="D24" s="123"/>
      <c r="E24" s="123"/>
      <c r="F24" s="123"/>
      <c r="G24" s="123">
        <f t="shared" si="1"/>
        <v>623450</v>
      </c>
    </row>
    <row r="25" spans="1:8" s="92" customFormat="1" ht="24.75" customHeight="1">
      <c r="A25" s="122" t="s">
        <v>226</v>
      </c>
      <c r="B25" s="123"/>
      <c r="C25" s="123"/>
      <c r="D25" s="123"/>
      <c r="E25" s="123"/>
      <c r="F25" s="123"/>
      <c r="G25" s="123">
        <f t="shared" si="1"/>
        <v>0</v>
      </c>
    </row>
    <row r="26" spans="1:8" s="92" customFormat="1" ht="18.75">
      <c r="A26" s="122" t="s">
        <v>227</v>
      </c>
      <c r="B26" s="124"/>
      <c r="C26" s="124"/>
      <c r="D26" s="123"/>
      <c r="E26" s="123"/>
      <c r="F26" s="123"/>
      <c r="G26" s="123">
        <f t="shared" si="1"/>
        <v>0</v>
      </c>
    </row>
    <row r="27" spans="1:8" s="92" customFormat="1" ht="30" customHeight="1">
      <c r="A27" s="122" t="s">
        <v>228</v>
      </c>
      <c r="B27" s="124"/>
      <c r="C27" s="124">
        <v>5494500</v>
      </c>
      <c r="D27" s="123"/>
      <c r="E27" s="123"/>
      <c r="F27" s="123"/>
      <c r="G27" s="123">
        <f t="shared" si="1"/>
        <v>5494500</v>
      </c>
    </row>
    <row r="28" spans="1:8" s="92" customFormat="1" ht="58.5" customHeight="1">
      <c r="A28" s="122" t="s">
        <v>229</v>
      </c>
      <c r="B28" s="123"/>
      <c r="C28" s="123"/>
      <c r="D28" s="123"/>
      <c r="E28" s="123"/>
      <c r="F28" s="123"/>
      <c r="G28" s="123">
        <f t="shared" si="1"/>
        <v>0</v>
      </c>
    </row>
    <row r="29" spans="1:8" s="92" customFormat="1" ht="30.75" customHeight="1">
      <c r="A29" s="122" t="s">
        <v>230</v>
      </c>
      <c r="B29" s="124"/>
      <c r="C29" s="124"/>
      <c r="D29" s="123"/>
      <c r="E29" s="123"/>
      <c r="F29" s="123"/>
      <c r="G29" s="123">
        <f t="shared" si="1"/>
        <v>0</v>
      </c>
    </row>
    <row r="30" spans="1:8" s="92" customFormat="1" ht="20.25" customHeight="1">
      <c r="A30" s="122" t="s">
        <v>231</v>
      </c>
      <c r="B30" s="123"/>
      <c r="C30" s="123"/>
      <c r="D30" s="123"/>
      <c r="E30" s="123"/>
      <c r="F30" s="123"/>
      <c r="G30" s="123">
        <f t="shared" si="1"/>
        <v>0</v>
      </c>
      <c r="H30" s="128"/>
    </row>
    <row r="31" spans="1:8" s="92" customFormat="1" ht="18.75">
      <c r="A31" s="122" t="s">
        <v>232</v>
      </c>
      <c r="B31" s="124"/>
      <c r="C31" s="124"/>
      <c r="D31" s="123"/>
      <c r="E31" s="123"/>
      <c r="F31" s="123"/>
      <c r="G31" s="123">
        <f t="shared" si="1"/>
        <v>0</v>
      </c>
    </row>
    <row r="32" spans="1:8" s="92" customFormat="1" ht="37.5" customHeight="1">
      <c r="A32" s="122" t="s">
        <v>233</v>
      </c>
      <c r="B32" s="123"/>
      <c r="C32" s="123">
        <v>5181900.55</v>
      </c>
      <c r="D32" s="123"/>
      <c r="E32" s="123"/>
      <c r="F32" s="123"/>
      <c r="G32" s="123">
        <f t="shared" si="1"/>
        <v>5181900.55</v>
      </c>
    </row>
    <row r="33" spans="1:7" s="92" customFormat="1" ht="18.75">
      <c r="A33" s="122" t="s">
        <v>234</v>
      </c>
      <c r="B33" s="123"/>
      <c r="C33" s="123">
        <v>99324</v>
      </c>
      <c r="D33" s="123"/>
      <c r="E33" s="123"/>
      <c r="F33" s="123"/>
      <c r="G33" s="123">
        <f t="shared" si="1"/>
        <v>99324</v>
      </c>
    </row>
    <row r="34" spans="1:7" s="92" customFormat="1" ht="18.75">
      <c r="A34" s="122" t="s">
        <v>235</v>
      </c>
      <c r="B34" s="123"/>
      <c r="C34" s="123">
        <v>89566.5</v>
      </c>
      <c r="D34" s="123"/>
      <c r="E34" s="123"/>
      <c r="F34" s="123"/>
      <c r="G34" s="123">
        <f t="shared" si="1"/>
        <v>89566.5</v>
      </c>
    </row>
    <row r="35" spans="1:7" s="92" customFormat="1" ht="18.75">
      <c r="A35" s="122" t="s">
        <v>236</v>
      </c>
      <c r="B35" s="123"/>
      <c r="C35" s="123"/>
      <c r="D35" s="123"/>
      <c r="E35" s="123"/>
      <c r="F35" s="123"/>
      <c r="G35" s="123">
        <f t="shared" si="1"/>
        <v>0</v>
      </c>
    </row>
    <row r="36" spans="1:7" s="92" customFormat="1" ht="18.75">
      <c r="A36" s="122" t="s">
        <v>237</v>
      </c>
      <c r="B36" s="123"/>
      <c r="C36" s="123"/>
      <c r="D36" s="123"/>
      <c r="E36" s="123"/>
      <c r="F36" s="123"/>
      <c r="G36" s="123">
        <f t="shared" si="1"/>
        <v>0</v>
      </c>
    </row>
    <row r="37" spans="1:7" s="92" customFormat="1" ht="18.75">
      <c r="A37" s="122" t="s">
        <v>238</v>
      </c>
      <c r="B37" s="123"/>
      <c r="C37" s="123"/>
      <c r="D37" s="123"/>
      <c r="E37" s="123"/>
      <c r="F37" s="123"/>
      <c r="G37" s="123">
        <f t="shared" si="1"/>
        <v>0</v>
      </c>
    </row>
    <row r="38" spans="1:7" s="92" customFormat="1" ht="18.75">
      <c r="A38" s="122" t="s">
        <v>239</v>
      </c>
      <c r="B38" s="123"/>
      <c r="C38" s="123">
        <v>6586977</v>
      </c>
      <c r="D38" s="123"/>
      <c r="E38" s="123"/>
      <c r="F38" s="123"/>
      <c r="G38" s="123">
        <f t="shared" si="1"/>
        <v>6586977</v>
      </c>
    </row>
    <row r="39" spans="1:7" s="92" customFormat="1" ht="18.75">
      <c r="A39" s="122" t="s">
        <v>240</v>
      </c>
      <c r="B39" s="123"/>
      <c r="C39" s="123"/>
      <c r="D39" s="123"/>
      <c r="E39" s="123"/>
      <c r="F39" s="123"/>
      <c r="G39" s="123">
        <f t="shared" si="1"/>
        <v>0</v>
      </c>
    </row>
    <row r="40" spans="1:7" s="92" customFormat="1" ht="18.75">
      <c r="A40" s="122" t="s">
        <v>241</v>
      </c>
      <c r="B40" s="123"/>
      <c r="C40" s="123"/>
      <c r="D40" s="123"/>
      <c r="E40" s="123"/>
      <c r="F40" s="123"/>
      <c r="G40" s="123">
        <f t="shared" si="1"/>
        <v>0</v>
      </c>
    </row>
    <row r="41" spans="1:7" s="92" customFormat="1" ht="18.75">
      <c r="A41" s="122" t="s">
        <v>242</v>
      </c>
      <c r="B41" s="123"/>
      <c r="C41" s="123">
        <v>5947229</v>
      </c>
      <c r="D41" s="123"/>
      <c r="E41" s="123"/>
      <c r="F41" s="123"/>
      <c r="G41" s="123">
        <f t="shared" si="1"/>
        <v>5947229</v>
      </c>
    </row>
    <row r="42" spans="1:7" s="92" customFormat="1" ht="18.75">
      <c r="A42" s="122" t="s">
        <v>243</v>
      </c>
      <c r="B42" s="123"/>
      <c r="C42" s="123">
        <v>494145.2</v>
      </c>
      <c r="D42" s="123"/>
      <c r="E42" s="123"/>
      <c r="F42" s="123"/>
      <c r="G42" s="123">
        <f t="shared" si="1"/>
        <v>494145.2</v>
      </c>
    </row>
    <row r="43" spans="1:7" s="92" customFormat="1" ht="18.75">
      <c r="A43" s="122" t="s">
        <v>244</v>
      </c>
      <c r="B43" s="123"/>
      <c r="C43" s="123">
        <v>3277500</v>
      </c>
      <c r="D43" s="123"/>
      <c r="E43" s="123"/>
      <c r="F43" s="123"/>
      <c r="G43" s="123">
        <f t="shared" si="1"/>
        <v>3277500</v>
      </c>
    </row>
    <row r="44" spans="1:7" s="92" customFormat="1" ht="18.75">
      <c r="A44" s="122" t="s">
        <v>245</v>
      </c>
      <c r="B44" s="123"/>
      <c r="C44" s="123"/>
      <c r="D44" s="123"/>
      <c r="E44" s="123"/>
      <c r="F44" s="123"/>
      <c r="G44" s="123">
        <f t="shared" si="1"/>
        <v>0</v>
      </c>
    </row>
    <row r="45" spans="1:7" s="92" customFormat="1" ht="56.25">
      <c r="A45" s="122" t="s">
        <v>246</v>
      </c>
      <c r="B45" s="123"/>
      <c r="C45" s="123">
        <v>7087169.3600000003</v>
      </c>
      <c r="D45" s="123"/>
      <c r="E45" s="123"/>
      <c r="F45" s="123"/>
      <c r="G45" s="123">
        <f t="shared" si="1"/>
        <v>7087169.3600000003</v>
      </c>
    </row>
    <row r="46" spans="1:7" s="92" customFormat="1" ht="37.5">
      <c r="A46" s="122" t="s">
        <v>247</v>
      </c>
      <c r="B46" s="123"/>
      <c r="C46" s="123">
        <v>2169407.31</v>
      </c>
      <c r="D46" s="123"/>
      <c r="E46" s="123"/>
      <c r="F46" s="123"/>
      <c r="G46" s="123">
        <f t="shared" si="1"/>
        <v>2169407.31</v>
      </c>
    </row>
    <row r="47" spans="1:7" s="92" customFormat="1" ht="18.75">
      <c r="A47" s="122" t="s">
        <v>248</v>
      </c>
      <c r="B47" s="123"/>
      <c r="C47" s="123">
        <v>55779</v>
      </c>
      <c r="D47" s="123"/>
      <c r="E47" s="123"/>
      <c r="F47" s="123"/>
      <c r="G47" s="123">
        <f t="shared" si="1"/>
        <v>55779</v>
      </c>
    </row>
    <row r="48" spans="1:7" s="92" customFormat="1" ht="18.75">
      <c r="A48" s="122" t="s">
        <v>249</v>
      </c>
      <c r="B48" s="123"/>
      <c r="C48" s="123"/>
      <c r="D48" s="123"/>
      <c r="E48" s="123"/>
      <c r="F48" s="123"/>
      <c r="G48" s="123">
        <f t="shared" si="1"/>
        <v>0</v>
      </c>
    </row>
    <row r="49" spans="1:8" s="92" customFormat="1" ht="18.75">
      <c r="A49" s="122" t="s">
        <v>250</v>
      </c>
      <c r="B49" s="123"/>
      <c r="C49" s="123">
        <v>168445</v>
      </c>
      <c r="D49" s="123"/>
      <c r="E49" s="123"/>
      <c r="F49" s="123"/>
      <c r="G49" s="123"/>
    </row>
    <row r="50" spans="1:8" s="92" customFormat="1" ht="18.75">
      <c r="A50" s="122" t="s">
        <v>251</v>
      </c>
      <c r="B50" s="123"/>
      <c r="C50" s="123"/>
      <c r="D50" s="123"/>
      <c r="E50" s="123"/>
      <c r="F50" s="123"/>
      <c r="G50" s="123">
        <f t="shared" si="1"/>
        <v>0</v>
      </c>
    </row>
    <row r="51" spans="1:8" s="92" customFormat="1" ht="18.75">
      <c r="A51" s="122" t="s">
        <v>252</v>
      </c>
      <c r="B51" s="123"/>
      <c r="C51" s="123">
        <v>2122290</v>
      </c>
      <c r="D51" s="123"/>
      <c r="E51" s="123"/>
      <c r="F51" s="123"/>
      <c r="G51" s="123"/>
    </row>
    <row r="52" spans="1:8" s="92" customFormat="1" ht="18.75">
      <c r="A52" s="122" t="s">
        <v>253</v>
      </c>
      <c r="B52" s="123"/>
      <c r="C52" s="123">
        <v>8048800</v>
      </c>
      <c r="D52" s="123"/>
      <c r="E52" s="123"/>
      <c r="F52" s="123"/>
      <c r="G52" s="123">
        <f t="shared" si="1"/>
        <v>8048800</v>
      </c>
    </row>
    <row r="53" spans="1:8" s="92" customFormat="1" ht="18.75">
      <c r="A53" s="126" t="s">
        <v>254</v>
      </c>
      <c r="B53" s="129">
        <f>SUM(B22:B52)</f>
        <v>0</v>
      </c>
      <c r="C53" s="129">
        <f>SUM(C22:C52)</f>
        <v>47446482.920000002</v>
      </c>
      <c r="D53" s="129">
        <f t="shared" ref="D53:F53" si="2">SUM(D22:D52)</f>
        <v>0</v>
      </c>
      <c r="E53" s="129">
        <f t="shared" si="2"/>
        <v>0</v>
      </c>
      <c r="F53" s="129">
        <f t="shared" si="2"/>
        <v>0</v>
      </c>
      <c r="G53" s="127">
        <f>SUM(B53:F53)</f>
        <v>47446482.920000002</v>
      </c>
    </row>
    <row r="54" spans="1:8" s="92" customFormat="1" ht="19.5" thickBot="1">
      <c r="A54" s="130" t="s">
        <v>255</v>
      </c>
      <c r="B54" s="131">
        <f>B19-B53</f>
        <v>52614739.5</v>
      </c>
      <c r="C54" s="131">
        <f>C19-C53</f>
        <v>172473458.49000001</v>
      </c>
      <c r="D54" s="131">
        <f>D19-D53</f>
        <v>0</v>
      </c>
      <c r="E54" s="131">
        <f>E19-E53</f>
        <v>0</v>
      </c>
      <c r="F54" s="131">
        <f>F19-F53</f>
        <v>0</v>
      </c>
      <c r="G54" s="132">
        <f>SUM(B54:F54)</f>
        <v>225088197.99000001</v>
      </c>
      <c r="H54" s="133"/>
    </row>
    <row r="55" spans="1:8" ht="19.5" thickTop="1">
      <c r="A55" s="134" t="s">
        <v>256</v>
      </c>
      <c r="B55" s="134"/>
      <c r="C55" s="134"/>
      <c r="D55" s="134"/>
    </row>
    <row r="56" spans="1:8" ht="18.75">
      <c r="A56" s="134" t="s">
        <v>257</v>
      </c>
      <c r="B56" s="134"/>
      <c r="C56" s="134"/>
      <c r="D56" s="134"/>
    </row>
    <row r="57" spans="1:8" ht="18.75">
      <c r="A57" s="134"/>
      <c r="B57" s="134"/>
      <c r="C57" s="135"/>
      <c r="D57" s="134"/>
    </row>
    <row r="58" spans="1:8" s="92" customFormat="1" ht="18.75">
      <c r="A58" s="134"/>
      <c r="B58" s="134"/>
      <c r="C58" s="135"/>
      <c r="D58" s="134"/>
    </row>
    <row r="59" spans="1:8" s="92" customFormat="1" ht="18.75">
      <c r="A59" s="136"/>
      <c r="B59" s="134"/>
      <c r="C59" s="134"/>
      <c r="D59" s="134"/>
    </row>
    <row r="60" spans="1:8" ht="23.25">
      <c r="A60" s="137"/>
      <c r="B60" s="134"/>
      <c r="C60" s="135"/>
      <c r="D60" s="138" t="s">
        <v>195</v>
      </c>
      <c r="E60" s="93"/>
    </row>
    <row r="61" spans="1:8" ht="23.25">
      <c r="A61" s="137"/>
      <c r="B61" s="134"/>
      <c r="C61" s="134"/>
      <c r="D61" s="139" t="s">
        <v>196</v>
      </c>
      <c r="E61" s="93"/>
    </row>
  </sheetData>
  <sheetProtection password="CCC5" sheet="1" objects="1" scenarios="1"/>
  <mergeCells count="12">
    <mergeCell ref="G10:G12"/>
    <mergeCell ref="C11:C12"/>
    <mergeCell ref="A5:G5"/>
    <mergeCell ref="A6:G6"/>
    <mergeCell ref="A7:G7"/>
    <mergeCell ref="A8:G8"/>
    <mergeCell ref="A9:A12"/>
    <mergeCell ref="B9:C9"/>
    <mergeCell ref="D9:G9"/>
    <mergeCell ref="D10:D12"/>
    <mergeCell ref="E10:E12"/>
    <mergeCell ref="F10:F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K54"/>
  <sheetViews>
    <sheetView workbookViewId="0">
      <selection activeCell="Q21" sqref="Q21"/>
    </sheetView>
  </sheetViews>
  <sheetFormatPr defaultRowHeight="15.75"/>
  <cols>
    <col min="1" max="8" width="9.140625" style="1"/>
    <col min="9" max="9" width="19.28515625" style="1" customWidth="1"/>
    <col min="10" max="16384" width="9.140625" style="1"/>
  </cols>
  <sheetData>
    <row r="1" spans="1:11">
      <c r="A1" s="1" t="s">
        <v>259</v>
      </c>
    </row>
    <row r="2" spans="1:11">
      <c r="A2" s="1" t="s">
        <v>260</v>
      </c>
    </row>
    <row r="5" spans="1:11">
      <c r="A5" s="150" t="s">
        <v>261</v>
      </c>
      <c r="B5" s="150"/>
      <c r="C5" s="150"/>
      <c r="D5" s="150"/>
      <c r="E5" s="150"/>
      <c r="F5" s="150"/>
      <c r="G5" s="150"/>
      <c r="H5" s="150"/>
      <c r="I5" s="150"/>
      <c r="J5" s="151"/>
      <c r="K5" s="151"/>
    </row>
    <row r="6" spans="1:11">
      <c r="A6" s="150" t="s">
        <v>262</v>
      </c>
      <c r="B6" s="150"/>
      <c r="C6" s="150"/>
      <c r="D6" s="150"/>
      <c r="E6" s="150"/>
      <c r="F6" s="150"/>
      <c r="G6" s="150"/>
      <c r="H6" s="150"/>
      <c r="I6" s="150"/>
      <c r="J6" s="151"/>
      <c r="K6" s="151"/>
    </row>
    <row r="9" spans="1:11">
      <c r="A9" s="1" t="s">
        <v>263</v>
      </c>
      <c r="D9" s="152" t="s">
        <v>264</v>
      </c>
    </row>
    <row r="11" spans="1:11">
      <c r="A11" s="1" t="s">
        <v>265</v>
      </c>
      <c r="I11" s="153">
        <v>144896166.28999999</v>
      </c>
    </row>
    <row r="13" spans="1:11">
      <c r="A13" s="1" t="s">
        <v>266</v>
      </c>
      <c r="B13" s="1" t="s">
        <v>267</v>
      </c>
    </row>
    <row r="16" spans="1:11">
      <c r="B16" s="1" t="s">
        <v>268</v>
      </c>
      <c r="I16" s="30"/>
    </row>
    <row r="17" spans="2:9">
      <c r="B17" s="154"/>
      <c r="C17" s="154"/>
      <c r="D17" s="154"/>
      <c r="E17" s="154"/>
      <c r="F17" s="154"/>
      <c r="I17" s="155" t="s">
        <v>269</v>
      </c>
    </row>
    <row r="18" spans="2:9">
      <c r="B18" s="156"/>
      <c r="C18" s="156"/>
      <c r="D18" s="156"/>
      <c r="E18" s="156"/>
      <c r="F18" s="156"/>
      <c r="I18" s="156"/>
    </row>
    <row r="19" spans="2:9">
      <c r="B19" s="156"/>
      <c r="C19" s="156"/>
      <c r="D19" s="156"/>
      <c r="E19" s="156"/>
      <c r="F19" s="156"/>
      <c r="I19" s="156"/>
    </row>
    <row r="21" spans="2:9">
      <c r="B21" s="1" t="s">
        <v>270</v>
      </c>
    </row>
    <row r="22" spans="2:9">
      <c r="B22" s="154"/>
      <c r="C22" s="154"/>
      <c r="D22" s="154"/>
      <c r="E22" s="154"/>
      <c r="F22" s="154"/>
      <c r="I22" s="157">
        <v>18349045.18</v>
      </c>
    </row>
    <row r="23" spans="2:9">
      <c r="B23" s="156"/>
      <c r="C23" s="156"/>
      <c r="D23" s="156"/>
      <c r="E23" s="156"/>
      <c r="F23" s="156"/>
      <c r="I23" s="156"/>
    </row>
    <row r="24" spans="2:9">
      <c r="B24" s="156"/>
      <c r="C24" s="156"/>
      <c r="D24" s="156"/>
      <c r="E24" s="156"/>
      <c r="F24" s="156"/>
      <c r="I24" s="156"/>
    </row>
    <row r="26" spans="2:9">
      <c r="B26" s="1" t="s">
        <v>271</v>
      </c>
    </row>
    <row r="27" spans="2:9">
      <c r="B27" s="154"/>
      <c r="C27" s="154"/>
      <c r="D27" s="154"/>
      <c r="E27" s="154"/>
      <c r="F27" s="154"/>
      <c r="I27" s="155">
        <v>30264740.030000001</v>
      </c>
    </row>
    <row r="28" spans="2:9">
      <c r="B28" s="156"/>
      <c r="C28" s="156"/>
      <c r="D28" s="156"/>
      <c r="E28" s="156"/>
      <c r="F28" s="156"/>
      <c r="I28" s="156"/>
    </row>
    <row r="29" spans="2:9">
      <c r="B29" s="156"/>
      <c r="C29" s="156"/>
      <c r="D29" s="156"/>
      <c r="E29" s="156"/>
      <c r="F29" s="156"/>
      <c r="I29" s="156"/>
    </row>
    <row r="30" spans="2:9">
      <c r="B30" s="39"/>
      <c r="C30" s="39"/>
      <c r="D30" s="39"/>
      <c r="E30" s="39"/>
      <c r="F30" s="39"/>
      <c r="G30" s="39"/>
      <c r="H30" s="39"/>
      <c r="I30" s="39"/>
    </row>
    <row r="31" spans="2:9">
      <c r="B31" s="1" t="s">
        <v>272</v>
      </c>
    </row>
    <row r="32" spans="2:9">
      <c r="B32" s="154"/>
      <c r="C32" s="154"/>
      <c r="D32" s="154"/>
      <c r="E32" s="154"/>
      <c r="F32" s="154"/>
      <c r="I32" s="155" t="s">
        <v>269</v>
      </c>
    </row>
    <row r="33" spans="1:9">
      <c r="B33" s="156"/>
      <c r="C33" s="156"/>
      <c r="D33" s="156"/>
      <c r="E33" s="156"/>
      <c r="F33" s="156"/>
      <c r="I33" s="156"/>
    </row>
    <row r="34" spans="1:9">
      <c r="B34" s="156"/>
      <c r="C34" s="156"/>
      <c r="D34" s="156"/>
      <c r="E34" s="156"/>
      <c r="F34" s="156"/>
      <c r="I34" s="156"/>
    </row>
    <row r="36" spans="1:9">
      <c r="A36" s="1" t="s">
        <v>273</v>
      </c>
      <c r="I36" s="158">
        <f>SUM(I22,I17,I27,I32)</f>
        <v>48613785.210000001</v>
      </c>
    </row>
    <row r="37" spans="1:9" ht="16.5" thickBot="1">
      <c r="A37" s="1" t="s">
        <v>274</v>
      </c>
      <c r="I37" s="159">
        <f>I11-I36</f>
        <v>96282381.079999983</v>
      </c>
    </row>
    <row r="38" spans="1:9" ht="16.5" thickTop="1">
      <c r="I38" s="160"/>
    </row>
    <row r="40" spans="1:9">
      <c r="F40" s="1" t="s">
        <v>275</v>
      </c>
    </row>
    <row r="41" spans="1:9">
      <c r="F41" s="1" t="s">
        <v>276</v>
      </c>
    </row>
    <row r="42" spans="1:9">
      <c r="F42" s="1" t="s">
        <v>277</v>
      </c>
    </row>
    <row r="43" spans="1:9">
      <c r="F43" s="1" t="s">
        <v>278</v>
      </c>
    </row>
    <row r="47" spans="1:9">
      <c r="F47" s="161" t="s">
        <v>195</v>
      </c>
      <c r="G47" s="161"/>
      <c r="H47" s="161"/>
    </row>
    <row r="48" spans="1:9">
      <c r="F48" s="162" t="s">
        <v>196</v>
      </c>
      <c r="G48" s="162"/>
      <c r="H48" s="162"/>
    </row>
    <row r="49" spans="6:7">
      <c r="G49" s="163"/>
    </row>
    <row r="53" spans="6:7">
      <c r="F53" s="164" t="s">
        <v>197</v>
      </c>
    </row>
    <row r="54" spans="6:7">
      <c r="F54" s="163" t="s">
        <v>279</v>
      </c>
    </row>
  </sheetData>
  <sheetProtection password="CCC5" sheet="1" objects="1" scenarios="1"/>
  <mergeCells count="4">
    <mergeCell ref="A5:I5"/>
    <mergeCell ref="A6:I6"/>
    <mergeCell ref="F47:H47"/>
    <mergeCell ref="F48:H4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dimension ref="A1:F57"/>
  <sheetViews>
    <sheetView topLeftCell="B14" workbookViewId="0">
      <selection activeCell="F54" sqref="F54"/>
    </sheetView>
  </sheetViews>
  <sheetFormatPr defaultRowHeight="15.75"/>
  <cols>
    <col min="1" max="1" width="3.28515625" style="166" customWidth="1"/>
    <col min="2" max="2" width="2.85546875" style="166" customWidth="1"/>
    <col min="3" max="3" width="47.7109375" style="166" bestFit="1" customWidth="1"/>
    <col min="4" max="4" width="3" style="166" customWidth="1"/>
    <col min="5" max="5" width="26.85546875" style="167" bestFit="1" customWidth="1"/>
    <col min="6" max="6" width="2.85546875" style="167" customWidth="1"/>
    <col min="7" max="16384" width="9.140625" style="166"/>
  </cols>
  <sheetData>
    <row r="1" spans="1:5">
      <c r="A1" s="165" t="s">
        <v>280</v>
      </c>
    </row>
    <row r="2" spans="1:5">
      <c r="A2" s="165" t="s">
        <v>203</v>
      </c>
    </row>
    <row r="3" spans="1:5" ht="4.5" customHeight="1"/>
    <row r="4" spans="1:5">
      <c r="A4" s="168" t="s">
        <v>281</v>
      </c>
      <c r="B4" s="168"/>
      <c r="C4" s="168"/>
      <c r="D4" s="168"/>
      <c r="E4" s="168"/>
    </row>
    <row r="5" spans="1:5">
      <c r="A5" s="168" t="s">
        <v>282</v>
      </c>
      <c r="B5" s="168"/>
      <c r="C5" s="168"/>
      <c r="D5" s="168"/>
      <c r="E5" s="168"/>
    </row>
    <row r="6" spans="1:5">
      <c r="A6" s="168" t="s">
        <v>283</v>
      </c>
      <c r="B6" s="168"/>
      <c r="C6" s="168"/>
      <c r="D6" s="168"/>
      <c r="E6" s="168"/>
    </row>
    <row r="7" spans="1:5">
      <c r="A7" s="168" t="s">
        <v>284</v>
      </c>
      <c r="B7" s="168"/>
      <c r="C7" s="168"/>
      <c r="D7" s="168"/>
      <c r="E7" s="168"/>
    </row>
    <row r="8" spans="1:5" ht="6" customHeight="1">
      <c r="D8" s="169"/>
    </row>
    <row r="9" spans="1:5">
      <c r="A9" s="170" t="s">
        <v>285</v>
      </c>
    </row>
    <row r="10" spans="1:5">
      <c r="B10" s="171" t="s">
        <v>286</v>
      </c>
    </row>
    <row r="11" spans="1:5">
      <c r="C11" s="166" t="s">
        <v>287</v>
      </c>
      <c r="E11" s="172">
        <f>8142486.52+48157107.82+19229968.12</f>
        <v>75529562.460000008</v>
      </c>
    </row>
    <row r="12" spans="1:5">
      <c r="C12" s="166" t="s">
        <v>288</v>
      </c>
      <c r="E12" s="167">
        <f>246802438*3</f>
        <v>740407314</v>
      </c>
    </row>
    <row r="13" spans="1:5">
      <c r="C13" s="166" t="s">
        <v>289</v>
      </c>
      <c r="E13" s="167">
        <f>24137939.09+30419113.84+32611651.19</f>
        <v>87168704.120000005</v>
      </c>
    </row>
    <row r="14" spans="1:5">
      <c r="C14" s="166" t="s">
        <v>290</v>
      </c>
      <c r="E14" s="167">
        <f>374597.69+362988.12+362595.32</f>
        <v>1100181.1300000001</v>
      </c>
    </row>
    <row r="15" spans="1:5">
      <c r="C15" s="166" t="s">
        <v>291</v>
      </c>
      <c r="E15" s="173">
        <f>6345225.33+197566310.1+180833561.65-50000</f>
        <v>384695097.08000004</v>
      </c>
    </row>
    <row r="16" spans="1:5">
      <c r="C16" s="170" t="s">
        <v>292</v>
      </c>
      <c r="E16" s="174">
        <f>SUM(E11:E15)</f>
        <v>1288900858.79</v>
      </c>
    </row>
    <row r="17" spans="1:6">
      <c r="B17" s="171" t="s">
        <v>293</v>
      </c>
    </row>
    <row r="18" spans="1:6">
      <c r="C18" s="166" t="s">
        <v>294</v>
      </c>
      <c r="E18" s="167">
        <f>104930255.74+100000996.96+130631411.1</f>
        <v>335562663.79999995</v>
      </c>
    </row>
    <row r="19" spans="1:6">
      <c r="C19" s="166" t="s">
        <v>295</v>
      </c>
      <c r="E19" s="167">
        <f>39409019.98+40518142.28+39423642.25</f>
        <v>119350804.50999999</v>
      </c>
    </row>
    <row r="20" spans="1:6">
      <c r="C20" s="166" t="s">
        <v>296</v>
      </c>
      <c r="E20" s="167">
        <f>59818283.01+53938146.44+98639409.33</f>
        <v>212395838.77999997</v>
      </c>
    </row>
    <row r="21" spans="1:6">
      <c r="C21" s="166" t="s">
        <v>297</v>
      </c>
      <c r="E21" s="167">
        <f>8890945.62+597932.31+2727149.8</f>
        <v>12216027.73</v>
      </c>
    </row>
    <row r="22" spans="1:6">
      <c r="C22" s="166" t="s">
        <v>298</v>
      </c>
      <c r="E22" s="167">
        <f>166259604.54+190706098.56+9464958.5</f>
        <v>366430661.60000002</v>
      </c>
    </row>
    <row r="23" spans="1:6">
      <c r="C23" s="170" t="s">
        <v>299</v>
      </c>
      <c r="E23" s="174">
        <f>SUM(E18:E22)</f>
        <v>1045955996.42</v>
      </c>
    </row>
    <row r="24" spans="1:6">
      <c r="B24" s="170" t="s">
        <v>300</v>
      </c>
      <c r="E24" s="175">
        <f>E16-E23</f>
        <v>242944862.37</v>
      </c>
      <c r="F24" s="176"/>
    </row>
    <row r="25" spans="1:6">
      <c r="A25" s="170" t="s">
        <v>301</v>
      </c>
    </row>
    <row r="26" spans="1:6">
      <c r="B26" s="171" t="s">
        <v>286</v>
      </c>
    </row>
    <row r="27" spans="1:6">
      <c r="C27" s="166" t="s">
        <v>302</v>
      </c>
      <c r="E27" s="167">
        <v>0</v>
      </c>
    </row>
    <row r="28" spans="1:6" ht="31.5">
      <c r="C28" s="177" t="s">
        <v>303</v>
      </c>
      <c r="E28" s="167">
        <v>0</v>
      </c>
    </row>
    <row r="29" spans="1:6">
      <c r="C29" s="166" t="s">
        <v>304</v>
      </c>
      <c r="E29" s="167">
        <v>70000</v>
      </c>
    </row>
    <row r="30" spans="1:6">
      <c r="C30" s="166" t="s">
        <v>305</v>
      </c>
      <c r="E30" s="167">
        <f>723950+162030+777870</f>
        <v>1663850</v>
      </c>
    </row>
    <row r="31" spans="1:6">
      <c r="C31" s="170" t="s">
        <v>292</v>
      </c>
      <c r="E31" s="174">
        <f>SUM(E27:E30)</f>
        <v>1733850</v>
      </c>
    </row>
    <row r="32" spans="1:6">
      <c r="B32" s="171" t="s">
        <v>293</v>
      </c>
    </row>
    <row r="33" spans="1:5">
      <c r="C33" s="166" t="s">
        <v>306</v>
      </c>
      <c r="E33" s="167">
        <v>0</v>
      </c>
    </row>
    <row r="34" spans="1:5" ht="31.5">
      <c r="C34" s="177" t="s">
        <v>307</v>
      </c>
      <c r="E34" s="167">
        <f>112363878.83+19550499.69+13959262.17</f>
        <v>145873640.69</v>
      </c>
    </row>
    <row r="35" spans="1:5">
      <c r="C35" s="166" t="s">
        <v>308</v>
      </c>
    </row>
    <row r="36" spans="1:5">
      <c r="C36" s="166" t="s">
        <v>309</v>
      </c>
      <c r="E36" s="167">
        <f>2500000</f>
        <v>2500000</v>
      </c>
    </row>
    <row r="37" spans="1:5">
      <c r="C37" s="170" t="s">
        <v>299</v>
      </c>
      <c r="E37" s="174">
        <f>SUM(E33:E36)</f>
        <v>148373640.69</v>
      </c>
    </row>
    <row r="38" spans="1:5">
      <c r="B38" s="170" t="s">
        <v>310</v>
      </c>
      <c r="E38" s="175">
        <f>E31-E37</f>
        <v>-146639790.69</v>
      </c>
    </row>
    <row r="39" spans="1:5">
      <c r="A39" s="170" t="s">
        <v>311</v>
      </c>
    </row>
    <row r="40" spans="1:5">
      <c r="B40" s="171" t="s">
        <v>286</v>
      </c>
    </row>
    <row r="41" spans="1:5">
      <c r="C41" s="166" t="s">
        <v>312</v>
      </c>
      <c r="E41" s="167">
        <f>14109826.5+5284578.4+17256615.86</f>
        <v>36651020.759999998</v>
      </c>
    </row>
    <row r="42" spans="1:5">
      <c r="C42" s="170" t="s">
        <v>292</v>
      </c>
      <c r="E42" s="174">
        <f>E41</f>
        <v>36651020.759999998</v>
      </c>
    </row>
    <row r="43" spans="1:5">
      <c r="B43" s="171" t="s">
        <v>293</v>
      </c>
    </row>
    <row r="44" spans="1:5">
      <c r="C44" s="166" t="s">
        <v>313</v>
      </c>
      <c r="E44" s="167">
        <v>0</v>
      </c>
    </row>
    <row r="45" spans="1:5">
      <c r="C45" s="166" t="s">
        <v>314</v>
      </c>
      <c r="E45" s="167">
        <f>26346825.68+1421192.59+12245980.28</f>
        <v>40013998.549999997</v>
      </c>
    </row>
    <row r="46" spans="1:5">
      <c r="C46" s="170" t="s">
        <v>299</v>
      </c>
      <c r="E46" s="174">
        <f>E44+E45</f>
        <v>40013998.549999997</v>
      </c>
    </row>
    <row r="47" spans="1:5">
      <c r="B47" s="170" t="s">
        <v>315</v>
      </c>
      <c r="E47" s="178">
        <f>E42-E46</f>
        <v>-3362977.7899999991</v>
      </c>
    </row>
    <row r="48" spans="1:5">
      <c r="A48" s="170" t="s">
        <v>316</v>
      </c>
    </row>
    <row r="49" spans="1:5">
      <c r="C49" s="170" t="s">
        <v>317</v>
      </c>
      <c r="E49" s="176">
        <f>E24+E38+E47</f>
        <v>92942093.890000015</v>
      </c>
    </row>
    <row r="50" spans="1:5">
      <c r="A50" s="170" t="s">
        <v>318</v>
      </c>
      <c r="E50" s="176">
        <f>1254794683.42</f>
        <v>1254794683.4200001</v>
      </c>
    </row>
    <row r="51" spans="1:5" ht="16.5" thickBot="1">
      <c r="A51" s="170" t="s">
        <v>319</v>
      </c>
      <c r="E51" s="179">
        <f>E49+E50</f>
        <v>1347736777.3100002</v>
      </c>
    </row>
    <row r="52" spans="1:5" ht="11.25" customHeight="1" thickTop="1">
      <c r="A52" s="170"/>
      <c r="E52" s="180"/>
    </row>
    <row r="53" spans="1:5">
      <c r="D53" s="167" t="s">
        <v>320</v>
      </c>
    </row>
    <row r="54" spans="1:5">
      <c r="D54" s="167"/>
    </row>
    <row r="55" spans="1:5">
      <c r="D55" s="167"/>
    </row>
    <row r="56" spans="1:5">
      <c r="D56" s="176" t="s">
        <v>258</v>
      </c>
      <c r="E56" s="176"/>
    </row>
    <row r="57" spans="1:5">
      <c r="D57" s="181" t="s">
        <v>196</v>
      </c>
      <c r="E57" s="176"/>
    </row>
  </sheetData>
  <sheetProtection password="CCC5" sheet="1" objects="1" scenarios="1"/>
  <mergeCells count="4">
    <mergeCell ref="A4:E4"/>
    <mergeCell ref="A5:E5"/>
    <mergeCell ref="A6:E6"/>
    <mergeCell ref="A7:E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I19"/>
  <sheetViews>
    <sheetView workbookViewId="0">
      <selection activeCell="K12" sqref="K12"/>
    </sheetView>
  </sheetViews>
  <sheetFormatPr defaultRowHeight="15"/>
  <cols>
    <col min="1" max="1" width="39.85546875" style="182" customWidth="1"/>
    <col min="2" max="2" width="13.5703125" style="182" customWidth="1"/>
    <col min="3" max="3" width="13.7109375" style="187" customWidth="1"/>
    <col min="4" max="4" width="11.7109375" style="182" customWidth="1"/>
    <col min="5" max="5" width="11.85546875" style="182" customWidth="1"/>
    <col min="6" max="6" width="12.140625" style="188" customWidth="1"/>
    <col min="7" max="7" width="15.28515625" style="187" customWidth="1"/>
    <col min="8" max="8" width="12" style="182" customWidth="1"/>
    <col min="9" max="9" width="18.42578125" style="182" customWidth="1"/>
    <col min="10" max="10" width="14.5703125" style="182" bestFit="1" customWidth="1"/>
    <col min="11" max="16384" width="9.140625" style="182"/>
  </cols>
  <sheetData>
    <row r="1" spans="1:9" s="183" customFormat="1" ht="15.75">
      <c r="A1" s="182" t="s">
        <v>321</v>
      </c>
      <c r="C1" s="184"/>
      <c r="F1" s="185"/>
      <c r="G1" s="184"/>
    </row>
    <row r="2" spans="1:9" s="183" customFormat="1" ht="15.75">
      <c r="C2" s="184"/>
      <c r="F2" s="185"/>
      <c r="G2" s="184"/>
    </row>
    <row r="3" spans="1:9" s="183" customFormat="1" ht="15.75">
      <c r="A3" s="186" t="s">
        <v>322</v>
      </c>
      <c r="B3" s="186"/>
      <c r="C3" s="186"/>
      <c r="D3" s="186"/>
      <c r="E3" s="186"/>
      <c r="F3" s="186"/>
      <c r="G3" s="186"/>
      <c r="H3" s="186"/>
      <c r="I3" s="186"/>
    </row>
    <row r="4" spans="1:9" s="183" customFormat="1" ht="15.75">
      <c r="A4" s="186" t="s">
        <v>323</v>
      </c>
      <c r="B4" s="186"/>
      <c r="C4" s="186"/>
      <c r="D4" s="186"/>
      <c r="E4" s="186"/>
      <c r="F4" s="186"/>
      <c r="G4" s="186"/>
      <c r="H4" s="186"/>
      <c r="I4" s="186"/>
    </row>
    <row r="5" spans="1:9" s="183" customFormat="1" ht="15.75">
      <c r="A5" s="182"/>
      <c r="B5" s="182"/>
      <c r="C5" s="187"/>
      <c r="D5" s="182"/>
      <c r="E5" s="182"/>
      <c r="F5" s="188"/>
      <c r="G5" s="187"/>
      <c r="H5" s="182"/>
      <c r="I5" s="182"/>
    </row>
    <row r="6" spans="1:9" s="183" customFormat="1" ht="15.75">
      <c r="A6" s="182" t="s">
        <v>324</v>
      </c>
      <c r="B6" s="189"/>
      <c r="C6" s="187"/>
      <c r="D6" s="182"/>
      <c r="E6" s="182"/>
      <c r="F6" s="188"/>
      <c r="G6" s="187"/>
      <c r="H6" s="182"/>
      <c r="I6" s="182"/>
    </row>
    <row r="7" spans="1:9" s="183" customFormat="1" ht="15.75">
      <c r="A7" s="182"/>
      <c r="B7" s="182"/>
      <c r="C7" s="187"/>
      <c r="D7" s="182"/>
      <c r="E7" s="182"/>
      <c r="F7" s="188"/>
      <c r="G7" s="187"/>
      <c r="H7" s="182"/>
      <c r="I7" s="182"/>
    </row>
    <row r="8" spans="1:9" s="195" customFormat="1" ht="15.75" customHeight="1">
      <c r="A8" s="190" t="s">
        <v>325</v>
      </c>
      <c r="B8" s="191" t="s">
        <v>326</v>
      </c>
      <c r="C8" s="192" t="s">
        <v>327</v>
      </c>
      <c r="D8" s="190" t="s">
        <v>328</v>
      </c>
      <c r="E8" s="191" t="s">
        <v>329</v>
      </c>
      <c r="F8" s="193" t="s">
        <v>330</v>
      </c>
      <c r="G8" s="194"/>
      <c r="H8" s="190" t="s">
        <v>11</v>
      </c>
      <c r="I8" s="190" t="s">
        <v>12</v>
      </c>
    </row>
    <row r="9" spans="1:9" s="195" customFormat="1" ht="42.75">
      <c r="A9" s="196"/>
      <c r="B9" s="196"/>
      <c r="C9" s="197"/>
      <c r="D9" s="196"/>
      <c r="E9" s="191"/>
      <c r="F9" s="198" t="s">
        <v>331</v>
      </c>
      <c r="G9" s="199" t="s">
        <v>332</v>
      </c>
      <c r="H9" s="196"/>
      <c r="I9" s="196"/>
    </row>
    <row r="10" spans="1:9" s="204" customFormat="1" ht="75">
      <c r="A10" s="200" t="s">
        <v>333</v>
      </c>
      <c r="B10" s="200" t="s">
        <v>334</v>
      </c>
      <c r="C10" s="201">
        <v>37001910.5</v>
      </c>
      <c r="D10" s="202"/>
      <c r="E10" s="202"/>
      <c r="F10" s="203">
        <v>0.9</v>
      </c>
      <c r="G10" s="201">
        <f>C10*0.9</f>
        <v>33301719.449999999</v>
      </c>
      <c r="H10" s="202"/>
      <c r="I10" s="200" t="s">
        <v>335</v>
      </c>
    </row>
    <row r="11" spans="1:9" s="183" customFormat="1" ht="73.5" customHeight="1">
      <c r="A11" s="200" t="s">
        <v>336</v>
      </c>
      <c r="B11" s="200" t="s">
        <v>43</v>
      </c>
      <c r="C11" s="201">
        <f>21989302.05/0.4</f>
        <v>54973255.125</v>
      </c>
      <c r="D11" s="202"/>
      <c r="E11" s="202"/>
      <c r="F11" s="203">
        <v>0.4</v>
      </c>
      <c r="G11" s="201">
        <f>C11*0.4</f>
        <v>21989302.050000001</v>
      </c>
      <c r="H11" s="202"/>
      <c r="I11" s="200" t="s">
        <v>335</v>
      </c>
    </row>
    <row r="12" spans="1:9" s="183" customFormat="1" ht="73.5" customHeight="1">
      <c r="A12" s="205" t="s">
        <v>337</v>
      </c>
      <c r="B12" s="205" t="s">
        <v>338</v>
      </c>
      <c r="C12" s="201">
        <f>261300+393900</f>
        <v>655200</v>
      </c>
      <c r="D12" s="202"/>
      <c r="E12" s="202"/>
      <c r="F12" s="203">
        <v>1</v>
      </c>
      <c r="G12" s="201">
        <v>655200</v>
      </c>
      <c r="H12" s="202"/>
      <c r="I12" s="200" t="s">
        <v>339</v>
      </c>
    </row>
    <row r="14" spans="1:9" ht="31.5" customHeight="1">
      <c r="A14" s="206" t="s">
        <v>194</v>
      </c>
      <c r="B14" s="206"/>
      <c r="C14" s="206"/>
      <c r="D14" s="206"/>
      <c r="E14" s="206"/>
    </row>
    <row r="17" spans="1:9">
      <c r="G17" s="207"/>
      <c r="H17" s="208"/>
    </row>
    <row r="18" spans="1:9" ht="15.75">
      <c r="A18" s="209" t="s">
        <v>340</v>
      </c>
      <c r="B18" s="210"/>
      <c r="G18" s="211" t="s">
        <v>197</v>
      </c>
      <c r="H18" s="211"/>
      <c r="I18" s="211"/>
    </row>
    <row r="19" spans="1:9" s="215" customFormat="1" ht="15.75">
      <c r="A19" s="212" t="s">
        <v>196</v>
      </c>
      <c r="B19" s="213"/>
      <c r="C19" s="214"/>
      <c r="F19" s="216"/>
      <c r="G19" s="217" t="s">
        <v>198</v>
      </c>
      <c r="H19" s="217"/>
      <c r="I19" s="217"/>
    </row>
  </sheetData>
  <sheetProtection password="CCC5" sheet="1" objects="1" scenarios="1"/>
  <mergeCells count="13">
    <mergeCell ref="A14:E14"/>
    <mergeCell ref="G18:I18"/>
    <mergeCell ref="G19:I19"/>
    <mergeCell ref="A3:I3"/>
    <mergeCell ref="A4:I4"/>
    <mergeCell ref="A8:A9"/>
    <mergeCell ref="B8:B9"/>
    <mergeCell ref="C8:C9"/>
    <mergeCell ref="D8:D9"/>
    <mergeCell ref="E8:E9"/>
    <mergeCell ref="F8:G8"/>
    <mergeCell ref="H8:H9"/>
    <mergeCell ref="I8:I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K104"/>
  <sheetViews>
    <sheetView tabSelected="1" topLeftCell="A88" workbookViewId="0">
      <selection activeCell="D108" sqref="D108"/>
    </sheetView>
  </sheetViews>
  <sheetFormatPr defaultRowHeight="12.75"/>
  <cols>
    <col min="1" max="1" width="32.42578125" style="140" customWidth="1"/>
    <col min="2" max="2" width="16" style="140" customWidth="1"/>
    <col min="3" max="3" width="12.7109375" style="145" customWidth="1"/>
    <col min="4" max="4" width="48.140625" style="218" customWidth="1"/>
    <col min="5" max="6" width="15.7109375" style="146" customWidth="1"/>
    <col min="7" max="7" width="12.7109375" style="146" bestFit="1" customWidth="1"/>
    <col min="8" max="8" width="9.5703125" style="140" customWidth="1"/>
    <col min="9" max="9" width="10.7109375" style="140" customWidth="1"/>
    <col min="10" max="10" width="13.85546875" style="140" customWidth="1"/>
    <col min="11" max="11" width="28.42578125" style="140" customWidth="1"/>
    <col min="12" max="16384" width="9.140625" style="140"/>
  </cols>
  <sheetData>
    <row r="1" spans="1:10" ht="15">
      <c r="A1" s="149" t="s">
        <v>341</v>
      </c>
    </row>
    <row r="2" spans="1:10" ht="13.5" thickBot="1"/>
    <row r="3" spans="1:10" ht="15.75">
      <c r="A3" s="219" t="s">
        <v>342</v>
      </c>
      <c r="B3" s="220"/>
      <c r="C3" s="220"/>
      <c r="D3" s="220"/>
      <c r="E3" s="220"/>
      <c r="F3" s="220"/>
      <c r="G3" s="220"/>
      <c r="H3" s="220"/>
      <c r="I3" s="220"/>
      <c r="J3" s="221"/>
    </row>
    <row r="4" spans="1:10" ht="15.75">
      <c r="A4" s="222" t="s">
        <v>343</v>
      </c>
      <c r="B4" s="223"/>
      <c r="C4" s="223"/>
      <c r="D4" s="223"/>
      <c r="E4" s="223"/>
      <c r="F4" s="223"/>
      <c r="G4" s="223"/>
      <c r="H4" s="223"/>
      <c r="I4" s="223"/>
      <c r="J4" s="224"/>
    </row>
    <row r="5" spans="1:10" ht="15.75">
      <c r="A5" s="225"/>
      <c r="B5" s="39"/>
      <c r="C5" s="226"/>
      <c r="D5" s="227"/>
      <c r="E5" s="228"/>
      <c r="F5" s="228"/>
      <c r="G5" s="228"/>
      <c r="H5" s="39"/>
      <c r="I5" s="39"/>
      <c r="J5" s="229"/>
    </row>
    <row r="6" spans="1:10" ht="15.75">
      <c r="A6" s="225" t="s">
        <v>344</v>
      </c>
      <c r="B6" s="230" t="s">
        <v>345</v>
      </c>
      <c r="C6" s="226"/>
      <c r="D6" s="227"/>
      <c r="E6" s="228"/>
      <c r="F6" s="228"/>
      <c r="G6" s="228"/>
      <c r="H6" s="39"/>
      <c r="I6" s="39"/>
      <c r="J6" s="229"/>
    </row>
    <row r="7" spans="1:10" ht="13.5" thickBot="1">
      <c r="A7" s="231"/>
      <c r="B7" s="232"/>
      <c r="C7" s="233"/>
      <c r="D7" s="234"/>
      <c r="E7" s="235"/>
      <c r="F7" s="235"/>
      <c r="G7" s="235"/>
      <c r="H7" s="232"/>
      <c r="I7" s="232"/>
      <c r="J7" s="236"/>
    </row>
    <row r="8" spans="1:10" ht="13.5" thickBot="1">
      <c r="A8" s="237" t="s">
        <v>346</v>
      </c>
      <c r="B8" s="143" t="s">
        <v>347</v>
      </c>
      <c r="C8" s="238" t="s">
        <v>348</v>
      </c>
      <c r="D8" s="237" t="s">
        <v>349</v>
      </c>
      <c r="E8" s="239" t="s">
        <v>350</v>
      </c>
      <c r="F8" s="142"/>
      <c r="G8" s="142"/>
      <c r="H8" s="142"/>
      <c r="I8" s="142"/>
      <c r="J8" s="144"/>
    </row>
    <row r="9" spans="1:10" ht="13.5" thickBot="1">
      <c r="A9" s="240"/>
      <c r="B9" s="241"/>
      <c r="C9" s="242"/>
      <c r="D9" s="240"/>
      <c r="E9" s="243" t="s">
        <v>351</v>
      </c>
      <c r="F9" s="244"/>
      <c r="G9" s="245"/>
      <c r="H9" s="243" t="s">
        <v>352</v>
      </c>
      <c r="I9" s="244"/>
      <c r="J9" s="245"/>
    </row>
    <row r="10" spans="1:10" ht="26.25" thickBot="1">
      <c r="A10" s="246"/>
      <c r="B10" s="247"/>
      <c r="C10" s="248"/>
      <c r="D10" s="246"/>
      <c r="E10" s="249" t="s">
        <v>353</v>
      </c>
      <c r="F10" s="249" t="s">
        <v>354</v>
      </c>
      <c r="G10" s="250" t="s">
        <v>355</v>
      </c>
      <c r="H10" s="251" t="s">
        <v>356</v>
      </c>
      <c r="I10" s="251" t="s">
        <v>357</v>
      </c>
      <c r="J10" s="252" t="s">
        <v>358</v>
      </c>
    </row>
    <row r="11" spans="1:10" ht="16.5" thickBot="1">
      <c r="A11" s="253" t="s">
        <v>359</v>
      </c>
      <c r="B11" s="254"/>
      <c r="C11" s="254"/>
      <c r="D11" s="254"/>
      <c r="E11" s="254"/>
      <c r="F11" s="254"/>
      <c r="G11" s="254"/>
      <c r="H11" s="254"/>
      <c r="I11" s="254"/>
      <c r="J11" s="255"/>
    </row>
    <row r="12" spans="1:10" ht="63">
      <c r="A12" s="256" t="s">
        <v>360</v>
      </c>
      <c r="B12" s="257">
        <v>61300</v>
      </c>
      <c r="C12" s="258">
        <v>42892</v>
      </c>
      <c r="D12" s="259" t="s">
        <v>361</v>
      </c>
      <c r="E12" s="257">
        <v>61300</v>
      </c>
      <c r="F12" s="260"/>
      <c r="G12" s="261"/>
      <c r="H12" s="262"/>
      <c r="I12" s="263"/>
      <c r="J12" s="264"/>
    </row>
    <row r="13" spans="1:10" ht="78.75">
      <c r="A13" s="265" t="s">
        <v>362</v>
      </c>
      <c r="B13" s="266">
        <v>61800</v>
      </c>
      <c r="C13" s="267">
        <v>42901</v>
      </c>
      <c r="D13" s="268" t="s">
        <v>363</v>
      </c>
      <c r="E13" s="266">
        <v>61800</v>
      </c>
      <c r="F13" s="269"/>
      <c r="G13" s="270"/>
      <c r="H13" s="271"/>
      <c r="I13" s="272"/>
      <c r="J13" s="273"/>
    </row>
    <row r="14" spans="1:10" ht="47.25">
      <c r="A14" s="265" t="s">
        <v>364</v>
      </c>
      <c r="B14" s="266">
        <v>78500</v>
      </c>
      <c r="C14" s="267">
        <v>42901</v>
      </c>
      <c r="D14" s="268" t="s">
        <v>365</v>
      </c>
      <c r="E14" s="266">
        <v>78500</v>
      </c>
      <c r="F14" s="269"/>
      <c r="G14" s="270"/>
      <c r="H14" s="271"/>
      <c r="I14" s="272"/>
      <c r="J14" s="273"/>
    </row>
    <row r="15" spans="1:10" ht="94.5">
      <c r="A15" s="265" t="s">
        <v>366</v>
      </c>
      <c r="B15" s="266">
        <v>10000</v>
      </c>
      <c r="C15" s="267">
        <v>42902</v>
      </c>
      <c r="D15" s="268" t="s">
        <v>367</v>
      </c>
      <c r="E15" s="266">
        <v>10000</v>
      </c>
      <c r="F15" s="269"/>
      <c r="G15" s="270"/>
      <c r="H15" s="271"/>
      <c r="I15" s="272"/>
      <c r="J15" s="273"/>
    </row>
    <row r="16" spans="1:10" ht="94.5">
      <c r="A16" s="265" t="s">
        <v>368</v>
      </c>
      <c r="B16" s="266">
        <v>10000</v>
      </c>
      <c r="C16" s="267">
        <v>42902</v>
      </c>
      <c r="D16" s="268" t="s">
        <v>369</v>
      </c>
      <c r="E16" s="266">
        <v>10000</v>
      </c>
      <c r="F16" s="269"/>
      <c r="G16" s="270"/>
      <c r="H16" s="271"/>
      <c r="I16" s="272"/>
      <c r="J16" s="273"/>
    </row>
    <row r="17" spans="1:10" ht="94.5">
      <c r="A17" s="265" t="s">
        <v>370</v>
      </c>
      <c r="B17" s="266">
        <v>15000</v>
      </c>
      <c r="C17" s="267">
        <v>42902</v>
      </c>
      <c r="D17" s="268" t="s">
        <v>371</v>
      </c>
      <c r="E17" s="266">
        <v>15000</v>
      </c>
      <c r="F17" s="269"/>
      <c r="G17" s="270"/>
      <c r="H17" s="271"/>
      <c r="I17" s="272"/>
      <c r="J17" s="273"/>
    </row>
    <row r="18" spans="1:10" ht="110.25">
      <c r="A18" s="265" t="s">
        <v>372</v>
      </c>
      <c r="B18" s="266">
        <v>24800</v>
      </c>
      <c r="C18" s="267">
        <v>42906</v>
      </c>
      <c r="D18" s="268" t="s">
        <v>373</v>
      </c>
      <c r="E18" s="266">
        <v>24800</v>
      </c>
      <c r="F18" s="269"/>
      <c r="G18" s="270"/>
      <c r="H18" s="271"/>
      <c r="I18" s="272"/>
      <c r="J18" s="273"/>
    </row>
    <row r="19" spans="1:10" ht="173.25">
      <c r="A19" s="265" t="s">
        <v>374</v>
      </c>
      <c r="B19" s="266">
        <v>31300</v>
      </c>
      <c r="C19" s="267">
        <v>42906</v>
      </c>
      <c r="D19" s="268" t="s">
        <v>375</v>
      </c>
      <c r="E19" s="266">
        <v>31300</v>
      </c>
      <c r="F19" s="269"/>
      <c r="G19" s="270"/>
      <c r="H19" s="271"/>
      <c r="I19" s="272"/>
      <c r="J19" s="273"/>
    </row>
    <row r="20" spans="1:10" ht="110.25">
      <c r="A20" s="265" t="s">
        <v>376</v>
      </c>
      <c r="B20" s="266">
        <v>24800</v>
      </c>
      <c r="C20" s="267">
        <v>42906</v>
      </c>
      <c r="D20" s="268" t="s">
        <v>377</v>
      </c>
      <c r="E20" s="266">
        <v>24800</v>
      </c>
      <c r="F20" s="269"/>
      <c r="G20" s="270"/>
      <c r="H20" s="271"/>
      <c r="I20" s="272"/>
      <c r="J20" s="273"/>
    </row>
    <row r="21" spans="1:10" ht="94.5">
      <c r="A21" s="265" t="s">
        <v>378</v>
      </c>
      <c r="B21" s="266">
        <v>14700</v>
      </c>
      <c r="C21" s="267">
        <v>42908</v>
      </c>
      <c r="D21" s="268" t="s">
        <v>379</v>
      </c>
      <c r="E21" s="266">
        <v>14700</v>
      </c>
      <c r="F21" s="269"/>
      <c r="G21" s="270"/>
      <c r="H21" s="271"/>
      <c r="I21" s="272"/>
      <c r="J21" s="273"/>
    </row>
    <row r="22" spans="1:10" ht="78.75">
      <c r="A22" s="265" t="s">
        <v>380</v>
      </c>
      <c r="B22" s="266">
        <v>14700</v>
      </c>
      <c r="C22" s="267">
        <v>42908</v>
      </c>
      <c r="D22" s="268" t="s">
        <v>381</v>
      </c>
      <c r="E22" s="266">
        <v>14700</v>
      </c>
      <c r="F22" s="269"/>
      <c r="G22" s="270"/>
      <c r="H22" s="271"/>
      <c r="I22" s="272"/>
      <c r="J22" s="273"/>
    </row>
    <row r="23" spans="1:10" ht="63">
      <c r="A23" s="265" t="s">
        <v>382</v>
      </c>
      <c r="B23" s="266">
        <v>4500</v>
      </c>
      <c r="C23" s="267">
        <v>42915</v>
      </c>
      <c r="D23" s="268" t="s">
        <v>383</v>
      </c>
      <c r="E23" s="266">
        <v>4500</v>
      </c>
      <c r="F23" s="269"/>
      <c r="G23" s="270"/>
      <c r="H23" s="271"/>
      <c r="I23" s="272"/>
      <c r="J23" s="273"/>
    </row>
    <row r="24" spans="1:10" ht="63">
      <c r="A24" s="265" t="s">
        <v>384</v>
      </c>
      <c r="B24" s="266">
        <v>4500</v>
      </c>
      <c r="C24" s="267">
        <v>42915</v>
      </c>
      <c r="D24" s="268" t="s">
        <v>385</v>
      </c>
      <c r="E24" s="266">
        <v>4500</v>
      </c>
      <c r="F24" s="269"/>
      <c r="G24" s="270"/>
      <c r="H24" s="271"/>
      <c r="I24" s="272"/>
      <c r="J24" s="273"/>
    </row>
    <row r="25" spans="1:10" ht="63">
      <c r="A25" s="265" t="s">
        <v>386</v>
      </c>
      <c r="B25" s="266">
        <v>4500</v>
      </c>
      <c r="C25" s="267">
        <v>42915</v>
      </c>
      <c r="D25" s="268" t="s">
        <v>385</v>
      </c>
      <c r="E25" s="266">
        <v>4500</v>
      </c>
      <c r="F25" s="269"/>
      <c r="G25" s="270"/>
      <c r="H25" s="271"/>
      <c r="I25" s="272"/>
      <c r="J25" s="273"/>
    </row>
    <row r="26" spans="1:10" ht="63">
      <c r="A26" s="265" t="s">
        <v>387</v>
      </c>
      <c r="B26" s="266">
        <v>4500</v>
      </c>
      <c r="C26" s="267">
        <v>42915</v>
      </c>
      <c r="D26" s="268" t="s">
        <v>385</v>
      </c>
      <c r="E26" s="266">
        <v>4500</v>
      </c>
      <c r="F26" s="269"/>
      <c r="G26" s="270"/>
      <c r="H26" s="271"/>
      <c r="I26" s="272"/>
      <c r="J26" s="273"/>
    </row>
    <row r="27" spans="1:10" ht="47.25">
      <c r="A27" s="265" t="s">
        <v>388</v>
      </c>
      <c r="B27" s="266">
        <v>127450</v>
      </c>
      <c r="C27" s="267">
        <v>42877</v>
      </c>
      <c r="D27" s="268" t="s">
        <v>389</v>
      </c>
      <c r="E27" s="266">
        <v>127450</v>
      </c>
      <c r="F27" s="269"/>
      <c r="G27" s="270"/>
      <c r="H27" s="271"/>
      <c r="I27" s="272"/>
      <c r="J27" s="273"/>
    </row>
    <row r="28" spans="1:10" ht="31.5">
      <c r="A28" s="265" t="s">
        <v>390</v>
      </c>
      <c r="B28" s="266">
        <v>21100</v>
      </c>
      <c r="C28" s="267">
        <v>42879</v>
      </c>
      <c r="D28" s="268" t="s">
        <v>391</v>
      </c>
      <c r="E28" s="266">
        <v>21100</v>
      </c>
      <c r="F28" s="269"/>
      <c r="G28" s="270"/>
      <c r="H28" s="271"/>
      <c r="I28" s="272"/>
      <c r="J28" s="273"/>
    </row>
    <row r="29" spans="1:10" ht="31.5">
      <c r="A29" s="265" t="s">
        <v>392</v>
      </c>
      <c r="B29" s="266">
        <v>23100</v>
      </c>
      <c r="C29" s="267">
        <v>42879</v>
      </c>
      <c r="D29" s="268" t="s">
        <v>393</v>
      </c>
      <c r="E29" s="266">
        <v>23100</v>
      </c>
      <c r="F29" s="269"/>
      <c r="G29" s="274"/>
      <c r="H29" s="271"/>
      <c r="I29" s="272"/>
      <c r="J29" s="273"/>
    </row>
    <row r="30" spans="1:10" ht="31.5">
      <c r="A30" s="265" t="s">
        <v>394</v>
      </c>
      <c r="B30" s="266">
        <v>10828.57</v>
      </c>
      <c r="C30" s="267">
        <v>42879</v>
      </c>
      <c r="D30" s="268" t="s">
        <v>395</v>
      </c>
      <c r="E30" s="266">
        <v>10828.57</v>
      </c>
      <c r="F30" s="269"/>
      <c r="G30" s="274"/>
      <c r="H30" s="271"/>
      <c r="I30" s="272"/>
      <c r="J30" s="273"/>
    </row>
    <row r="31" spans="1:10" ht="31.5">
      <c r="A31" s="265" t="s">
        <v>396</v>
      </c>
      <c r="B31" s="266">
        <v>10828.57</v>
      </c>
      <c r="C31" s="267">
        <v>42879</v>
      </c>
      <c r="D31" s="268" t="s">
        <v>395</v>
      </c>
      <c r="E31" s="266">
        <v>10828.57</v>
      </c>
      <c r="F31" s="274"/>
      <c r="G31" s="274"/>
      <c r="H31" s="271"/>
      <c r="I31" s="272"/>
      <c r="J31" s="273"/>
    </row>
    <row r="32" spans="1:10" ht="31.5">
      <c r="A32" s="265" t="s">
        <v>397</v>
      </c>
      <c r="B32" s="266">
        <v>10828.57</v>
      </c>
      <c r="C32" s="267">
        <v>42879</v>
      </c>
      <c r="D32" s="268" t="s">
        <v>395</v>
      </c>
      <c r="E32" s="266">
        <v>10828.57</v>
      </c>
      <c r="F32" s="274"/>
      <c r="G32" s="274"/>
      <c r="H32" s="271"/>
      <c r="I32" s="272"/>
      <c r="J32" s="273"/>
    </row>
    <row r="33" spans="1:10" ht="31.5">
      <c r="A33" s="265" t="s">
        <v>398</v>
      </c>
      <c r="B33" s="266">
        <v>10828.57</v>
      </c>
      <c r="C33" s="267">
        <v>42879</v>
      </c>
      <c r="D33" s="268" t="s">
        <v>395</v>
      </c>
      <c r="E33" s="266">
        <v>10828.57</v>
      </c>
      <c r="F33" s="274"/>
      <c r="G33" s="274"/>
      <c r="H33" s="271"/>
      <c r="I33" s="272"/>
      <c r="J33" s="273"/>
    </row>
    <row r="34" spans="1:10" ht="31.5">
      <c r="A34" s="265" t="s">
        <v>399</v>
      </c>
      <c r="B34" s="266">
        <v>10828.57</v>
      </c>
      <c r="C34" s="267">
        <v>42879</v>
      </c>
      <c r="D34" s="268" t="s">
        <v>395</v>
      </c>
      <c r="E34" s="266">
        <v>10828.57</v>
      </c>
      <c r="F34" s="274"/>
      <c r="G34" s="274"/>
      <c r="H34" s="271"/>
      <c r="I34" s="272"/>
      <c r="J34" s="273"/>
    </row>
    <row r="35" spans="1:10" ht="47.25">
      <c r="A35" s="265" t="s">
        <v>400</v>
      </c>
      <c r="B35" s="266">
        <v>14800</v>
      </c>
      <c r="C35" s="267">
        <v>42852</v>
      </c>
      <c r="D35" s="268" t="s">
        <v>401</v>
      </c>
      <c r="E35" s="266">
        <v>14800</v>
      </c>
      <c r="F35" s="274"/>
      <c r="G35" s="274"/>
      <c r="H35" s="271"/>
      <c r="I35" s="272"/>
      <c r="J35" s="273"/>
    </row>
    <row r="36" spans="1:10" ht="94.5">
      <c r="A36" s="265" t="s">
        <v>402</v>
      </c>
      <c r="B36" s="266">
        <v>11600</v>
      </c>
      <c r="C36" s="267">
        <v>42852</v>
      </c>
      <c r="D36" s="268" t="s">
        <v>403</v>
      </c>
      <c r="E36" s="266">
        <v>11600</v>
      </c>
      <c r="F36" s="274"/>
      <c r="G36" s="274"/>
      <c r="H36" s="271"/>
      <c r="I36" s="272"/>
      <c r="J36" s="273"/>
    </row>
    <row r="37" spans="1:10" ht="47.25">
      <c r="A37" s="265" t="s">
        <v>404</v>
      </c>
      <c r="B37" s="266">
        <v>24100</v>
      </c>
      <c r="C37" s="267">
        <v>42852</v>
      </c>
      <c r="D37" s="268" t="s">
        <v>405</v>
      </c>
      <c r="E37" s="266">
        <v>24100</v>
      </c>
      <c r="F37" s="274"/>
      <c r="G37" s="274"/>
      <c r="H37" s="271"/>
      <c r="I37" s="272"/>
      <c r="J37" s="273"/>
    </row>
    <row r="38" spans="1:10" ht="63">
      <c r="A38" s="265" t="s">
        <v>406</v>
      </c>
      <c r="B38" s="266">
        <v>7560</v>
      </c>
      <c r="C38" s="267">
        <v>42817</v>
      </c>
      <c r="D38" s="275" t="s">
        <v>407</v>
      </c>
      <c r="E38" s="266"/>
      <c r="F38" s="274">
        <v>7560</v>
      </c>
      <c r="G38" s="274"/>
      <c r="H38" s="271"/>
      <c r="I38" s="272"/>
      <c r="J38" s="273"/>
    </row>
    <row r="39" spans="1:10" ht="63">
      <c r="A39" s="265" t="s">
        <v>408</v>
      </c>
      <c r="B39" s="266">
        <v>7560</v>
      </c>
      <c r="C39" s="267">
        <v>42817</v>
      </c>
      <c r="D39" s="275" t="s">
        <v>409</v>
      </c>
      <c r="E39" s="266"/>
      <c r="F39" s="274">
        <v>7560</v>
      </c>
      <c r="G39" s="274"/>
      <c r="H39" s="271"/>
      <c r="I39" s="272"/>
      <c r="J39" s="273"/>
    </row>
    <row r="40" spans="1:10" ht="63">
      <c r="A40" s="265" t="s">
        <v>410</v>
      </c>
      <c r="B40" s="266">
        <v>7560</v>
      </c>
      <c r="C40" s="267">
        <v>42817</v>
      </c>
      <c r="D40" s="275" t="s">
        <v>409</v>
      </c>
      <c r="E40" s="266"/>
      <c r="F40" s="274">
        <v>7560</v>
      </c>
      <c r="G40" s="274"/>
      <c r="H40" s="271"/>
      <c r="I40" s="272"/>
      <c r="J40" s="273"/>
    </row>
    <row r="41" spans="1:10" ht="47.25">
      <c r="A41" s="265" t="s">
        <v>411</v>
      </c>
      <c r="B41" s="266">
        <v>94200</v>
      </c>
      <c r="C41" s="267">
        <v>42817</v>
      </c>
      <c r="D41" s="275" t="s">
        <v>412</v>
      </c>
      <c r="E41" s="266"/>
      <c r="F41" s="274">
        <v>94200</v>
      </c>
      <c r="G41" s="274"/>
      <c r="H41" s="271"/>
      <c r="I41" s="272"/>
      <c r="J41" s="273"/>
    </row>
    <row r="42" spans="1:10" ht="63">
      <c r="A42" s="265" t="s">
        <v>413</v>
      </c>
      <c r="B42" s="266">
        <v>7560</v>
      </c>
      <c r="C42" s="267">
        <v>42821</v>
      </c>
      <c r="D42" s="275" t="s">
        <v>414</v>
      </c>
      <c r="E42" s="266"/>
      <c r="F42" s="274">
        <v>7560</v>
      </c>
      <c r="G42" s="274"/>
      <c r="H42" s="271"/>
      <c r="I42" s="272"/>
      <c r="J42" s="273"/>
    </row>
    <row r="43" spans="1:10" ht="63">
      <c r="A43" s="276" t="s">
        <v>415</v>
      </c>
      <c r="B43" s="277">
        <v>30000</v>
      </c>
      <c r="C43" s="267">
        <v>42774</v>
      </c>
      <c r="D43" s="268" t="s">
        <v>416</v>
      </c>
      <c r="E43" s="277"/>
      <c r="F43" s="278">
        <v>30000</v>
      </c>
      <c r="G43" s="278"/>
      <c r="H43" s="279"/>
      <c r="I43" s="280"/>
      <c r="J43" s="281"/>
    </row>
    <row r="44" spans="1:10" ht="63">
      <c r="A44" s="276" t="s">
        <v>417</v>
      </c>
      <c r="B44" s="277">
        <v>30000</v>
      </c>
      <c r="C44" s="267">
        <v>42774</v>
      </c>
      <c r="D44" s="268" t="s">
        <v>418</v>
      </c>
      <c r="E44" s="277"/>
      <c r="F44" s="278">
        <v>30000</v>
      </c>
      <c r="G44" s="278"/>
      <c r="H44" s="279"/>
      <c r="I44" s="280"/>
      <c r="J44" s="281"/>
    </row>
    <row r="45" spans="1:10" ht="63">
      <c r="A45" s="276" t="s">
        <v>419</v>
      </c>
      <c r="B45" s="277">
        <v>30000</v>
      </c>
      <c r="C45" s="282">
        <v>42776</v>
      </c>
      <c r="D45" s="283" t="s">
        <v>420</v>
      </c>
      <c r="E45" s="277"/>
      <c r="F45" s="278">
        <v>30000</v>
      </c>
      <c r="G45" s="278"/>
      <c r="H45" s="279"/>
      <c r="I45" s="280"/>
      <c r="J45" s="281"/>
    </row>
    <row r="46" spans="1:10" ht="15.75">
      <c r="A46" s="284" t="s">
        <v>421</v>
      </c>
      <c r="B46" s="285">
        <v>10000</v>
      </c>
      <c r="C46" s="286">
        <v>37902</v>
      </c>
      <c r="D46" s="287" t="s">
        <v>422</v>
      </c>
      <c r="E46" s="288"/>
      <c r="F46" s="288"/>
      <c r="G46" s="288"/>
      <c r="H46" s="289"/>
      <c r="I46" s="290"/>
      <c r="J46" s="291">
        <v>10000</v>
      </c>
    </row>
    <row r="47" spans="1:10" ht="15.75">
      <c r="A47" s="284" t="s">
        <v>423</v>
      </c>
      <c r="B47" s="285">
        <v>7000</v>
      </c>
      <c r="C47" s="286">
        <v>37088</v>
      </c>
      <c r="D47" s="292"/>
      <c r="E47" s="288"/>
      <c r="F47" s="288"/>
      <c r="G47" s="288"/>
      <c r="H47" s="289"/>
      <c r="I47" s="290"/>
      <c r="J47" s="291">
        <v>7000</v>
      </c>
    </row>
    <row r="48" spans="1:10" ht="15.75">
      <c r="A48" s="284" t="s">
        <v>424</v>
      </c>
      <c r="B48" s="285">
        <v>2500</v>
      </c>
      <c r="C48" s="286">
        <v>36264</v>
      </c>
      <c r="D48" s="292"/>
      <c r="E48" s="288"/>
      <c r="F48" s="288"/>
      <c r="G48" s="288"/>
      <c r="H48" s="289"/>
      <c r="I48" s="290"/>
      <c r="J48" s="291">
        <v>2500</v>
      </c>
    </row>
    <row r="49" spans="1:11" ht="15.75">
      <c r="A49" s="284" t="s">
        <v>425</v>
      </c>
      <c r="B49" s="285">
        <v>5000</v>
      </c>
      <c r="C49" s="286">
        <v>36194</v>
      </c>
      <c r="D49" s="287" t="s">
        <v>422</v>
      </c>
      <c r="E49" s="288"/>
      <c r="F49" s="288"/>
      <c r="G49" s="288"/>
      <c r="H49" s="289"/>
      <c r="I49" s="290"/>
      <c r="J49" s="291">
        <v>5000</v>
      </c>
    </row>
    <row r="50" spans="1:11" ht="15.75">
      <c r="A50" s="284" t="s">
        <v>426</v>
      </c>
      <c r="B50" s="285">
        <v>5000</v>
      </c>
      <c r="C50" s="286">
        <v>35695</v>
      </c>
      <c r="D50" s="287" t="s">
        <v>422</v>
      </c>
      <c r="E50" s="288"/>
      <c r="F50" s="288"/>
      <c r="G50" s="288"/>
      <c r="H50" s="289"/>
      <c r="I50" s="290"/>
      <c r="J50" s="291">
        <v>5000</v>
      </c>
    </row>
    <row r="51" spans="1:11" ht="15.75">
      <c r="A51" s="284" t="s">
        <v>427</v>
      </c>
      <c r="B51" s="285">
        <v>1200</v>
      </c>
      <c r="C51" s="286">
        <v>35633</v>
      </c>
      <c r="D51" s="287" t="s">
        <v>422</v>
      </c>
      <c r="E51" s="288"/>
      <c r="F51" s="288"/>
      <c r="G51" s="288"/>
      <c r="H51" s="289"/>
      <c r="I51" s="290"/>
      <c r="J51" s="291">
        <v>1200</v>
      </c>
    </row>
    <row r="52" spans="1:11" ht="15.75">
      <c r="A52" s="284" t="s">
        <v>428</v>
      </c>
      <c r="B52" s="285">
        <v>3600</v>
      </c>
      <c r="C52" s="286">
        <v>35603</v>
      </c>
      <c r="D52" s="287" t="s">
        <v>422</v>
      </c>
      <c r="E52" s="288"/>
      <c r="F52" s="288"/>
      <c r="G52" s="288"/>
      <c r="H52" s="289"/>
      <c r="I52" s="290"/>
      <c r="J52" s="291">
        <v>3600</v>
      </c>
    </row>
    <row r="53" spans="1:11" ht="15.75">
      <c r="A53" s="284" t="s">
        <v>429</v>
      </c>
      <c r="B53" s="285">
        <v>20000</v>
      </c>
      <c r="C53" s="286">
        <v>35488</v>
      </c>
      <c r="D53" s="287" t="s">
        <v>422</v>
      </c>
      <c r="E53" s="288"/>
      <c r="F53" s="288"/>
      <c r="G53" s="288"/>
      <c r="H53" s="289"/>
      <c r="I53" s="290"/>
      <c r="J53" s="291">
        <v>20000</v>
      </c>
    </row>
    <row r="54" spans="1:11" ht="15.75">
      <c r="A54" s="284" t="s">
        <v>430</v>
      </c>
      <c r="B54" s="285">
        <v>5000</v>
      </c>
      <c r="C54" s="286">
        <v>32675</v>
      </c>
      <c r="D54" s="287"/>
      <c r="E54" s="293"/>
      <c r="F54" s="293"/>
      <c r="G54" s="293"/>
      <c r="H54" s="294"/>
      <c r="I54" s="294"/>
      <c r="J54" s="291">
        <v>5000</v>
      </c>
    </row>
    <row r="55" spans="1:11" ht="15.75">
      <c r="A55" s="284" t="s">
        <v>431</v>
      </c>
      <c r="B55" s="285">
        <v>1500</v>
      </c>
      <c r="C55" s="286">
        <v>31167</v>
      </c>
      <c r="D55" s="287" t="s">
        <v>422</v>
      </c>
      <c r="E55" s="293"/>
      <c r="F55" s="293"/>
      <c r="G55" s="293"/>
      <c r="H55" s="294"/>
      <c r="I55" s="294"/>
      <c r="J55" s="291">
        <v>1500</v>
      </c>
    </row>
    <row r="56" spans="1:11" ht="15.75">
      <c r="A56" s="284" t="s">
        <v>432</v>
      </c>
      <c r="B56" s="285">
        <v>1300</v>
      </c>
      <c r="C56" s="286">
        <v>30471</v>
      </c>
      <c r="D56" s="287" t="s">
        <v>422</v>
      </c>
      <c r="E56" s="293"/>
      <c r="F56" s="293"/>
      <c r="G56" s="293"/>
      <c r="H56" s="294"/>
      <c r="I56" s="294"/>
      <c r="J56" s="291">
        <v>1300</v>
      </c>
    </row>
    <row r="57" spans="1:11" ht="15.75">
      <c r="A57" s="284" t="s">
        <v>433</v>
      </c>
      <c r="B57" s="285">
        <v>1500</v>
      </c>
      <c r="C57" s="286">
        <v>30078</v>
      </c>
      <c r="D57" s="287" t="s">
        <v>422</v>
      </c>
      <c r="E57" s="293"/>
      <c r="F57" s="293"/>
      <c r="G57" s="293"/>
      <c r="H57" s="294"/>
      <c r="I57" s="294"/>
      <c r="J57" s="291">
        <v>1500</v>
      </c>
    </row>
    <row r="58" spans="1:11" ht="15.75">
      <c r="A58" s="284" t="s">
        <v>433</v>
      </c>
      <c r="B58" s="285">
        <v>1000</v>
      </c>
      <c r="C58" s="286">
        <v>29664</v>
      </c>
      <c r="D58" s="287" t="s">
        <v>422</v>
      </c>
      <c r="E58" s="293"/>
      <c r="F58" s="293"/>
      <c r="G58" s="293"/>
      <c r="H58" s="294"/>
      <c r="I58" s="294"/>
      <c r="J58" s="291">
        <v>1000</v>
      </c>
    </row>
    <row r="59" spans="1:11" ht="15.75">
      <c r="A59" s="284" t="s">
        <v>434</v>
      </c>
      <c r="B59" s="285">
        <v>500</v>
      </c>
      <c r="C59" s="286">
        <v>28817</v>
      </c>
      <c r="D59" s="295" t="s">
        <v>422</v>
      </c>
      <c r="E59" s="293"/>
      <c r="F59" s="293"/>
      <c r="G59" s="293"/>
      <c r="H59" s="294"/>
      <c r="I59" s="294"/>
      <c r="J59" s="291">
        <v>500</v>
      </c>
    </row>
    <row r="60" spans="1:11" ht="15.75">
      <c r="A60" s="284" t="s">
        <v>435</v>
      </c>
      <c r="B60" s="285">
        <v>1250</v>
      </c>
      <c r="C60" s="286">
        <v>28730</v>
      </c>
      <c r="D60" s="287" t="s">
        <v>422</v>
      </c>
      <c r="E60" s="293"/>
      <c r="F60" s="293"/>
      <c r="G60" s="293"/>
      <c r="H60" s="294"/>
      <c r="I60" s="294"/>
      <c r="J60" s="291">
        <v>1250</v>
      </c>
    </row>
    <row r="61" spans="1:11" ht="16.5" thickBot="1">
      <c r="A61" s="296" t="s">
        <v>436</v>
      </c>
      <c r="B61" s="297">
        <v>1250</v>
      </c>
      <c r="C61" s="298">
        <v>28549</v>
      </c>
      <c r="D61" s="299" t="s">
        <v>422</v>
      </c>
      <c r="E61" s="300"/>
      <c r="F61" s="300"/>
      <c r="G61" s="300"/>
      <c r="H61" s="301"/>
      <c r="I61" s="301"/>
      <c r="J61" s="302">
        <v>1250</v>
      </c>
    </row>
    <row r="62" spans="1:11" ht="16.5" thickBot="1">
      <c r="A62" s="303" t="s">
        <v>273</v>
      </c>
      <c r="B62" s="304">
        <f>SUM(B12:B61)</f>
        <v>923232.84999999974</v>
      </c>
      <c r="C62" s="305"/>
      <c r="D62" s="306"/>
      <c r="E62" s="304">
        <f>SUM(E12:E61)</f>
        <v>641192.84999999974</v>
      </c>
      <c r="F62" s="304">
        <f t="shared" ref="F62:I62" si="0">SUM(F12:F61)</f>
        <v>214440</v>
      </c>
      <c r="G62" s="304">
        <f t="shared" si="0"/>
        <v>0</v>
      </c>
      <c r="H62" s="304">
        <f t="shared" si="0"/>
        <v>0</v>
      </c>
      <c r="I62" s="304">
        <f t="shared" si="0"/>
        <v>0</v>
      </c>
      <c r="J62" s="304">
        <f>SUM(J12:J61)</f>
        <v>67600</v>
      </c>
      <c r="K62" s="147">
        <f>SUM(E62:J62)</f>
        <v>923232.84999999974</v>
      </c>
    </row>
    <row r="63" spans="1:11" ht="16.5" thickBot="1">
      <c r="A63" s="307" t="s">
        <v>437</v>
      </c>
      <c r="B63" s="308"/>
      <c r="C63" s="308"/>
      <c r="D63" s="308"/>
      <c r="E63" s="308"/>
      <c r="F63" s="308"/>
      <c r="G63" s="308"/>
      <c r="H63" s="308"/>
      <c r="I63" s="308"/>
      <c r="J63" s="309"/>
    </row>
    <row r="64" spans="1:11" ht="110.25">
      <c r="A64" s="256" t="s">
        <v>438</v>
      </c>
      <c r="B64" s="310">
        <v>28450</v>
      </c>
      <c r="C64" s="311">
        <v>42888</v>
      </c>
      <c r="D64" s="312" t="s">
        <v>439</v>
      </c>
      <c r="E64" s="310">
        <v>28450</v>
      </c>
      <c r="F64" s="310"/>
      <c r="G64" s="313"/>
      <c r="H64" s="314"/>
      <c r="I64" s="314"/>
      <c r="J64" s="315"/>
    </row>
    <row r="65" spans="1:10" ht="78.75">
      <c r="A65" s="276" t="s">
        <v>440</v>
      </c>
      <c r="B65" s="316">
        <v>37500</v>
      </c>
      <c r="C65" s="317">
        <v>42906</v>
      </c>
      <c r="D65" s="283" t="s">
        <v>441</v>
      </c>
      <c r="E65" s="316">
        <v>37500</v>
      </c>
      <c r="F65" s="316"/>
      <c r="G65" s="318"/>
      <c r="H65" s="319"/>
      <c r="I65" s="319"/>
      <c r="J65" s="320"/>
    </row>
    <row r="66" spans="1:10" ht="47.25">
      <c r="A66" s="276" t="s">
        <v>442</v>
      </c>
      <c r="B66" s="316">
        <v>112000</v>
      </c>
      <c r="C66" s="317">
        <v>42909</v>
      </c>
      <c r="D66" s="283" t="s">
        <v>443</v>
      </c>
      <c r="E66" s="316">
        <v>112000</v>
      </c>
      <c r="F66" s="316"/>
      <c r="G66" s="318"/>
      <c r="H66" s="319"/>
      <c r="I66" s="319"/>
      <c r="J66" s="320"/>
    </row>
    <row r="67" spans="1:10" ht="31.5">
      <c r="A67" s="276" t="s">
        <v>444</v>
      </c>
      <c r="B67" s="316">
        <v>120000</v>
      </c>
      <c r="C67" s="317">
        <v>42863</v>
      </c>
      <c r="D67" s="283" t="s">
        <v>445</v>
      </c>
      <c r="E67" s="316">
        <v>120000</v>
      </c>
      <c r="F67" s="316"/>
      <c r="G67" s="318"/>
      <c r="H67" s="319"/>
      <c r="I67" s="319"/>
      <c r="J67" s="320"/>
    </row>
    <row r="68" spans="1:10" ht="63">
      <c r="A68" s="276" t="s">
        <v>446</v>
      </c>
      <c r="B68" s="316">
        <v>65000</v>
      </c>
      <c r="C68" s="317">
        <v>42864</v>
      </c>
      <c r="D68" s="283" t="s">
        <v>447</v>
      </c>
      <c r="E68" s="316">
        <v>65000</v>
      </c>
      <c r="F68" s="316"/>
      <c r="G68" s="318"/>
      <c r="H68" s="319"/>
      <c r="I68" s="319"/>
      <c r="J68" s="320"/>
    </row>
    <row r="69" spans="1:10" ht="94.5">
      <c r="A69" s="276" t="s">
        <v>448</v>
      </c>
      <c r="B69" s="316">
        <v>65460</v>
      </c>
      <c r="C69" s="317">
        <v>42880</v>
      </c>
      <c r="D69" s="283" t="s">
        <v>449</v>
      </c>
      <c r="E69" s="316">
        <v>65460</v>
      </c>
      <c r="F69" s="316"/>
      <c r="G69" s="318"/>
      <c r="H69" s="319"/>
      <c r="I69" s="319"/>
      <c r="J69" s="320"/>
    </row>
    <row r="70" spans="1:10" ht="63">
      <c r="A70" s="276" t="s">
        <v>450</v>
      </c>
      <c r="B70" s="316">
        <v>32450</v>
      </c>
      <c r="C70" s="317">
        <v>42885</v>
      </c>
      <c r="D70" s="283" t="s">
        <v>451</v>
      </c>
      <c r="E70" s="316">
        <v>32450</v>
      </c>
      <c r="F70" s="316"/>
      <c r="G70" s="318"/>
      <c r="H70" s="319"/>
      <c r="I70" s="319"/>
      <c r="J70" s="320"/>
    </row>
    <row r="71" spans="1:10" ht="63">
      <c r="A71" s="276" t="s">
        <v>452</v>
      </c>
      <c r="B71" s="316">
        <v>563200</v>
      </c>
      <c r="C71" s="317">
        <v>42845</v>
      </c>
      <c r="D71" s="283" t="s">
        <v>453</v>
      </c>
      <c r="E71" s="316">
        <v>563200</v>
      </c>
      <c r="F71" s="316"/>
      <c r="G71" s="318"/>
      <c r="H71" s="319"/>
      <c r="I71" s="319"/>
      <c r="J71" s="320"/>
    </row>
    <row r="72" spans="1:10" ht="31.5">
      <c r="A72" s="276" t="s">
        <v>454</v>
      </c>
      <c r="B72" s="316">
        <v>29500</v>
      </c>
      <c r="C72" s="317">
        <v>42846</v>
      </c>
      <c r="D72" s="283" t="s">
        <v>455</v>
      </c>
      <c r="E72" s="316">
        <v>29500</v>
      </c>
      <c r="F72" s="316"/>
      <c r="G72" s="318"/>
      <c r="H72" s="319"/>
      <c r="I72" s="319"/>
      <c r="J72" s="320"/>
    </row>
    <row r="73" spans="1:10" ht="15.75">
      <c r="A73" s="276" t="s">
        <v>388</v>
      </c>
      <c r="B73" s="316">
        <v>264000</v>
      </c>
      <c r="C73" s="317">
        <v>42849</v>
      </c>
      <c r="D73" s="283" t="s">
        <v>456</v>
      </c>
      <c r="E73" s="316">
        <v>264000</v>
      </c>
      <c r="F73" s="316"/>
      <c r="G73" s="318"/>
      <c r="H73" s="319"/>
      <c r="I73" s="319"/>
      <c r="J73" s="320"/>
    </row>
    <row r="74" spans="1:10" ht="63">
      <c r="A74" s="276" t="s">
        <v>457</v>
      </c>
      <c r="B74" s="321">
        <v>140000</v>
      </c>
      <c r="C74" s="317">
        <v>42850</v>
      </c>
      <c r="D74" s="283" t="s">
        <v>458</v>
      </c>
      <c r="E74" s="278">
        <v>140000</v>
      </c>
      <c r="F74" s="278"/>
      <c r="G74" s="322"/>
      <c r="H74" s="279"/>
      <c r="I74" s="280"/>
      <c r="J74" s="281"/>
    </row>
    <row r="75" spans="1:10" ht="31.5">
      <c r="A75" s="323" t="s">
        <v>459</v>
      </c>
      <c r="B75" s="321">
        <v>174000</v>
      </c>
      <c r="C75" s="317">
        <v>42853</v>
      </c>
      <c r="D75" s="283" t="s">
        <v>460</v>
      </c>
      <c r="E75" s="278">
        <v>174000</v>
      </c>
      <c r="F75" s="278"/>
      <c r="G75" s="322"/>
      <c r="H75" s="279"/>
      <c r="I75" s="280"/>
      <c r="J75" s="281"/>
    </row>
    <row r="76" spans="1:10" ht="47.25">
      <c r="A76" s="276" t="s">
        <v>461</v>
      </c>
      <c r="B76" s="321">
        <v>130200</v>
      </c>
      <c r="C76" s="317">
        <v>42809</v>
      </c>
      <c r="D76" s="283" t="s">
        <v>462</v>
      </c>
      <c r="E76" s="278"/>
      <c r="F76" s="278">
        <v>130200</v>
      </c>
      <c r="G76" s="278"/>
      <c r="H76" s="279"/>
      <c r="I76" s="280"/>
      <c r="J76" s="281"/>
    </row>
    <row r="77" spans="1:10" ht="47.25">
      <c r="A77" s="276" t="s">
        <v>461</v>
      </c>
      <c r="B77" s="321">
        <v>392800</v>
      </c>
      <c r="C77" s="317">
        <v>42809</v>
      </c>
      <c r="D77" s="283" t="s">
        <v>463</v>
      </c>
      <c r="E77" s="278"/>
      <c r="F77" s="278">
        <v>392800</v>
      </c>
      <c r="G77" s="278"/>
      <c r="H77" s="279"/>
      <c r="I77" s="280"/>
      <c r="J77" s="281"/>
    </row>
    <row r="78" spans="1:10" ht="31.5">
      <c r="A78" s="276" t="s">
        <v>459</v>
      </c>
      <c r="B78" s="321">
        <v>56840</v>
      </c>
      <c r="C78" s="317">
        <v>42821</v>
      </c>
      <c r="D78" s="283" t="s">
        <v>464</v>
      </c>
      <c r="E78" s="278"/>
      <c r="F78" s="278">
        <v>56840</v>
      </c>
      <c r="G78" s="278"/>
      <c r="H78" s="279"/>
      <c r="I78" s="280"/>
      <c r="J78" s="281"/>
    </row>
    <row r="79" spans="1:10" ht="15.75">
      <c r="A79" s="323" t="s">
        <v>459</v>
      </c>
      <c r="B79" s="321">
        <v>169800</v>
      </c>
      <c r="C79" s="317">
        <v>42821</v>
      </c>
      <c r="D79" s="283" t="s">
        <v>465</v>
      </c>
      <c r="E79" s="278"/>
      <c r="F79" s="278">
        <v>169800</v>
      </c>
      <c r="G79" s="278"/>
      <c r="H79" s="279"/>
      <c r="I79" s="280"/>
      <c r="J79" s="281"/>
    </row>
    <row r="80" spans="1:10" ht="31.5">
      <c r="A80" s="276" t="s">
        <v>388</v>
      </c>
      <c r="B80" s="321">
        <v>305000</v>
      </c>
      <c r="C80" s="317">
        <v>42823</v>
      </c>
      <c r="D80" s="283" t="s">
        <v>466</v>
      </c>
      <c r="E80" s="278"/>
      <c r="F80" s="278">
        <v>305000</v>
      </c>
      <c r="G80" s="278"/>
      <c r="H80" s="279"/>
      <c r="I80" s="280"/>
      <c r="J80" s="281"/>
    </row>
    <row r="81" spans="1:11" s="149" customFormat="1" ht="15.75">
      <c r="A81" s="284" t="s">
        <v>467</v>
      </c>
      <c r="B81" s="285">
        <v>30000</v>
      </c>
      <c r="C81" s="324">
        <v>35236</v>
      </c>
      <c r="D81" s="287"/>
      <c r="E81" s="288"/>
      <c r="F81" s="288"/>
      <c r="G81" s="288"/>
      <c r="H81" s="289"/>
      <c r="I81" s="290"/>
      <c r="J81" s="291">
        <v>30000</v>
      </c>
      <c r="K81" s="325"/>
    </row>
    <row r="82" spans="1:11" s="149" customFormat="1" ht="16.5" thickBot="1">
      <c r="A82" s="296" t="s">
        <v>467</v>
      </c>
      <c r="B82" s="297">
        <v>20000</v>
      </c>
      <c r="C82" s="326">
        <v>35530</v>
      </c>
      <c r="D82" s="299"/>
      <c r="E82" s="327"/>
      <c r="F82" s="327"/>
      <c r="G82" s="327"/>
      <c r="H82" s="328"/>
      <c r="I82" s="329"/>
      <c r="J82" s="302">
        <v>20000</v>
      </c>
      <c r="K82" s="325"/>
    </row>
    <row r="83" spans="1:11" s="149" customFormat="1" ht="16.5" thickBot="1">
      <c r="A83" s="330" t="s">
        <v>273</v>
      </c>
      <c r="B83" s="331">
        <f>SUM(B64:B82)</f>
        <v>2736200</v>
      </c>
      <c r="C83" s="332"/>
      <c r="D83" s="333"/>
      <c r="E83" s="331">
        <f>SUM(E64:E82)</f>
        <v>1631560</v>
      </c>
      <c r="F83" s="331">
        <f>SUM(F64:F82)</f>
        <v>1054640</v>
      </c>
      <c r="G83" s="331">
        <f t="shared" ref="G83:I83" si="1">SUM(G64:G82)</f>
        <v>0</v>
      </c>
      <c r="H83" s="331">
        <f t="shared" si="1"/>
        <v>0</v>
      </c>
      <c r="I83" s="331">
        <f t="shared" si="1"/>
        <v>0</v>
      </c>
      <c r="J83" s="331">
        <f>SUM(J64:J82)</f>
        <v>50000</v>
      </c>
      <c r="K83" s="334">
        <f>SUM(E83:J83)</f>
        <v>2736200</v>
      </c>
    </row>
    <row r="84" spans="1:11" s="149" customFormat="1" ht="16.5" thickBot="1">
      <c r="A84" s="335" t="s">
        <v>468</v>
      </c>
      <c r="B84" s="336"/>
      <c r="C84" s="336"/>
      <c r="D84" s="336"/>
      <c r="E84" s="336"/>
      <c r="F84" s="336"/>
      <c r="G84" s="336"/>
      <c r="H84" s="336"/>
      <c r="I84" s="336"/>
      <c r="J84" s="337"/>
      <c r="K84" s="325"/>
    </row>
    <row r="85" spans="1:11" s="149" customFormat="1" ht="31.5">
      <c r="A85" s="338" t="s">
        <v>452</v>
      </c>
      <c r="B85" s="339">
        <v>50000</v>
      </c>
      <c r="C85" s="340">
        <v>42902</v>
      </c>
      <c r="D85" s="341" t="s">
        <v>469</v>
      </c>
      <c r="E85" s="339">
        <v>50000</v>
      </c>
      <c r="F85" s="339"/>
      <c r="G85" s="342"/>
      <c r="H85" s="343"/>
      <c r="I85" s="343"/>
      <c r="J85" s="344"/>
      <c r="K85" s="325"/>
    </row>
    <row r="86" spans="1:11" s="149" customFormat="1" ht="47.25">
      <c r="A86" s="345" t="s">
        <v>470</v>
      </c>
      <c r="B86" s="346">
        <v>100000</v>
      </c>
      <c r="C86" s="347">
        <v>42906</v>
      </c>
      <c r="D86" s="348" t="s">
        <v>471</v>
      </c>
      <c r="E86" s="321">
        <v>100000</v>
      </c>
      <c r="F86" s="321"/>
      <c r="G86" s="349"/>
      <c r="H86" s="350"/>
      <c r="I86" s="350"/>
      <c r="J86" s="351"/>
      <c r="K86" s="325"/>
    </row>
    <row r="87" spans="1:11" s="149" customFormat="1" ht="47.25">
      <c r="A87" s="345" t="s">
        <v>470</v>
      </c>
      <c r="B87" s="346">
        <v>100000</v>
      </c>
      <c r="C87" s="347">
        <v>42906</v>
      </c>
      <c r="D87" s="348" t="s">
        <v>472</v>
      </c>
      <c r="E87" s="321">
        <v>100000</v>
      </c>
      <c r="F87" s="321"/>
      <c r="G87" s="349"/>
      <c r="H87" s="350"/>
      <c r="I87" s="350"/>
      <c r="J87" s="351"/>
      <c r="K87" s="325"/>
    </row>
    <row r="88" spans="1:11" s="149" customFormat="1" ht="47.25">
      <c r="A88" s="345" t="s">
        <v>470</v>
      </c>
      <c r="B88" s="346">
        <v>100000</v>
      </c>
      <c r="C88" s="347">
        <v>42906</v>
      </c>
      <c r="D88" s="348" t="s">
        <v>473</v>
      </c>
      <c r="E88" s="321">
        <v>100000</v>
      </c>
      <c r="F88" s="321"/>
      <c r="G88" s="350"/>
      <c r="H88" s="350"/>
      <c r="I88" s="350"/>
      <c r="J88" s="351"/>
      <c r="K88" s="325"/>
    </row>
    <row r="89" spans="1:11" s="149" customFormat="1" ht="31.5">
      <c r="A89" s="345" t="s">
        <v>474</v>
      </c>
      <c r="B89" s="346">
        <v>200000</v>
      </c>
      <c r="C89" s="347">
        <v>42907</v>
      </c>
      <c r="D89" s="348" t="s">
        <v>475</v>
      </c>
      <c r="E89" s="346">
        <v>200000</v>
      </c>
      <c r="F89" s="346"/>
      <c r="G89" s="349"/>
      <c r="H89" s="350"/>
      <c r="I89" s="350"/>
      <c r="J89" s="351"/>
      <c r="K89" s="325"/>
    </row>
    <row r="90" spans="1:11" s="149" customFormat="1" ht="47.25">
      <c r="A90" s="352" t="s">
        <v>476</v>
      </c>
      <c r="B90" s="321">
        <v>200000</v>
      </c>
      <c r="C90" s="347">
        <v>42907</v>
      </c>
      <c r="D90" s="348" t="s">
        <v>477</v>
      </c>
      <c r="E90" s="321">
        <v>200000</v>
      </c>
      <c r="F90" s="321"/>
      <c r="G90" s="353"/>
      <c r="H90" s="354"/>
      <c r="I90" s="354"/>
      <c r="J90" s="355"/>
      <c r="K90" s="325"/>
    </row>
    <row r="91" spans="1:11" s="149" customFormat="1" ht="31.5">
      <c r="A91" s="352" t="s">
        <v>478</v>
      </c>
      <c r="B91" s="321">
        <v>50000</v>
      </c>
      <c r="C91" s="347">
        <v>42915</v>
      </c>
      <c r="D91" s="348" t="s">
        <v>479</v>
      </c>
      <c r="E91" s="321">
        <v>50000</v>
      </c>
      <c r="F91" s="321"/>
      <c r="G91" s="353"/>
      <c r="H91" s="354"/>
      <c r="I91" s="354"/>
      <c r="J91" s="355"/>
      <c r="K91" s="325"/>
    </row>
    <row r="92" spans="1:11" s="149" customFormat="1" ht="31.5">
      <c r="A92" s="352" t="s">
        <v>452</v>
      </c>
      <c r="B92" s="321">
        <v>100000</v>
      </c>
      <c r="C92" s="347">
        <v>42858</v>
      </c>
      <c r="D92" s="348" t="s">
        <v>480</v>
      </c>
      <c r="E92" s="321"/>
      <c r="F92" s="321">
        <v>100000</v>
      </c>
      <c r="G92" s="353"/>
      <c r="H92" s="354"/>
      <c r="I92" s="354"/>
      <c r="J92" s="355"/>
      <c r="K92" s="325"/>
    </row>
    <row r="93" spans="1:11" s="149" customFormat="1" ht="48" thickBot="1">
      <c r="A93" s="356" t="s">
        <v>481</v>
      </c>
      <c r="B93" s="357">
        <v>243.60000000000582</v>
      </c>
      <c r="C93" s="358">
        <v>42835</v>
      </c>
      <c r="D93" s="359" t="s">
        <v>482</v>
      </c>
      <c r="E93" s="357"/>
      <c r="F93" s="357">
        <v>243.60000000000582</v>
      </c>
      <c r="G93" s="360"/>
      <c r="H93" s="361"/>
      <c r="I93" s="361"/>
      <c r="J93" s="362"/>
      <c r="K93" s="325"/>
    </row>
    <row r="94" spans="1:11" s="149" customFormat="1" ht="18" customHeight="1" thickBot="1">
      <c r="A94" s="330" t="s">
        <v>273</v>
      </c>
      <c r="B94" s="363">
        <f>SUM(B85:B93)</f>
        <v>900243.6</v>
      </c>
      <c r="C94" s="364"/>
      <c r="D94" s="365"/>
      <c r="E94" s="363">
        <f>SUM(E85:E93)</f>
        <v>800000</v>
      </c>
      <c r="F94" s="363">
        <f>SUM(F85:F93)</f>
        <v>100243.6</v>
      </c>
      <c r="G94" s="363">
        <f t="shared" ref="G94:J94" si="2">SUM(G85:G93)</f>
        <v>0</v>
      </c>
      <c r="H94" s="363">
        <f t="shared" si="2"/>
        <v>0</v>
      </c>
      <c r="I94" s="363">
        <f t="shared" si="2"/>
        <v>0</v>
      </c>
      <c r="J94" s="363">
        <f t="shared" si="2"/>
        <v>0</v>
      </c>
      <c r="K94" s="366"/>
    </row>
    <row r="95" spans="1:11" ht="27" customHeight="1" thickBot="1">
      <c r="A95" s="367" t="s">
        <v>483</v>
      </c>
      <c r="B95" s="368">
        <f>SUM(B94,B83,B62)</f>
        <v>4559676.45</v>
      </c>
      <c r="C95" s="369"/>
      <c r="D95" s="370"/>
      <c r="E95" s="371">
        <f>SUM(E94,E83,E62)</f>
        <v>3072752.8499999996</v>
      </c>
      <c r="F95" s="371">
        <f>SUM(F94,F83,F62)</f>
        <v>1369323.6</v>
      </c>
      <c r="G95" s="371"/>
      <c r="H95" s="371"/>
      <c r="I95" s="371"/>
      <c r="J95" s="371">
        <f>SUM(J94,J83,J62)</f>
        <v>117600</v>
      </c>
      <c r="K95" s="372">
        <f>SUM(E95:J95)</f>
        <v>4559676.4499999993</v>
      </c>
    </row>
    <row r="96" spans="1:11" ht="11.25" customHeight="1">
      <c r="A96" s="141"/>
      <c r="B96" s="373"/>
      <c r="C96" s="226"/>
      <c r="D96" s="374"/>
      <c r="E96" s="148"/>
      <c r="F96" s="148"/>
      <c r="G96" s="148"/>
      <c r="H96" s="373"/>
      <c r="I96" s="373"/>
      <c r="J96" s="373"/>
    </row>
    <row r="97" spans="1:11" ht="30" customHeight="1">
      <c r="A97" s="375" t="s">
        <v>194</v>
      </c>
      <c r="B97" s="375"/>
      <c r="C97" s="375"/>
      <c r="D97" s="375"/>
      <c r="E97" s="375"/>
      <c r="K97" s="372"/>
    </row>
    <row r="98" spans="1:11" ht="30" customHeight="1">
      <c r="A98" s="376"/>
      <c r="B98" s="377"/>
      <c r="C98" s="378"/>
      <c r="D98" s="379"/>
      <c r="E98" s="380"/>
    </row>
    <row r="99" spans="1:11">
      <c r="E99" s="140"/>
      <c r="F99" s="140"/>
    </row>
    <row r="100" spans="1:11">
      <c r="E100" s="140"/>
      <c r="F100" s="140"/>
    </row>
    <row r="102" spans="1:11">
      <c r="A102" s="381"/>
      <c r="B102" s="382"/>
      <c r="C102" s="381"/>
      <c r="D102" s="383"/>
      <c r="E102" s="384"/>
      <c r="F102" s="384"/>
      <c r="G102" s="385"/>
    </row>
    <row r="103" spans="1:11" ht="18.75">
      <c r="A103" s="386" t="s">
        <v>195</v>
      </c>
      <c r="B103" s="387"/>
      <c r="C103" s="388"/>
      <c r="E103" s="389"/>
      <c r="F103" s="390" t="s">
        <v>197</v>
      </c>
      <c r="G103" s="389"/>
    </row>
    <row r="104" spans="1:11" ht="16.5" customHeight="1">
      <c r="A104" s="59" t="s">
        <v>196</v>
      </c>
      <c r="B104" s="56"/>
      <c r="C104" s="57"/>
      <c r="D104" s="391"/>
      <c r="E104" s="392"/>
      <c r="F104" s="392" t="s">
        <v>484</v>
      </c>
      <c r="G104" s="392"/>
    </row>
  </sheetData>
  <sheetProtection password="CCC5" sheet="1" objects="1" scenarios="1"/>
  <mergeCells count="13">
    <mergeCell ref="A11:J11"/>
    <mergeCell ref="A63:J63"/>
    <mergeCell ref="A84:J84"/>
    <mergeCell ref="A97:E97"/>
    <mergeCell ref="A3:J3"/>
    <mergeCell ref="A4:J4"/>
    <mergeCell ref="A8:A10"/>
    <mergeCell ref="B8:B10"/>
    <mergeCell ref="C8:C10"/>
    <mergeCell ref="D8:D10"/>
    <mergeCell ref="E8:J8"/>
    <mergeCell ref="E9:G9"/>
    <mergeCell ref="H9:J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2ndQTR</vt:lpstr>
      <vt:lpstr>LDRMM</vt:lpstr>
      <vt:lpstr>SEF</vt:lpstr>
      <vt:lpstr>CASHFLOWS</vt:lpstr>
      <vt:lpstr>TRUSTFUND</vt:lpstr>
      <vt:lpstr>UNLIQUIDATED</vt:lpstr>
      <vt:lpstr>'2ndQTR'!Print_Area</vt:lpstr>
      <vt:lpstr>'2ndQTR'!Print_Titles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pc2</cp:lastModifiedBy>
  <cp:lastPrinted>2017-08-16T06:28:02Z</cp:lastPrinted>
  <dcterms:created xsi:type="dcterms:W3CDTF">2014-06-05T16:09:33Z</dcterms:created>
  <dcterms:modified xsi:type="dcterms:W3CDTF">2017-08-24T03:23:24Z</dcterms:modified>
</cp:coreProperties>
</file>