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490" windowHeight="7455" activeTab="5"/>
  </bookViews>
  <sheets>
    <sheet name="2ndQTR" sheetId="6" r:id="rId1"/>
    <sheet name="LDRMM" sheetId="7" r:id="rId2"/>
    <sheet name="SEF" sheetId="9" r:id="rId3"/>
    <sheet name="CASHFLOWS" sheetId="10" r:id="rId4"/>
    <sheet name="TRUSTFUND" sheetId="11" r:id="rId5"/>
    <sheet name="UNLIQUIDATED" sheetId="12" r:id="rId6"/>
  </sheets>
  <definedNames>
    <definedName name="_xlnm.Print_Area" localSheetId="0">'2ndQTR'!$A$1:$K$109</definedName>
    <definedName name="_xlnm.Print_Titles" localSheetId="0">'2ndQTR'!$7:$8</definedName>
  </definedNames>
  <calcPr calcId="125725"/>
</workbook>
</file>

<file path=xl/calcChain.xml><?xml version="1.0" encoding="utf-8"?>
<calcChain xmlns="http://schemas.openxmlformats.org/spreadsheetml/2006/main">
  <c r="J95" i="12"/>
  <c r="B95"/>
  <c r="J94"/>
  <c r="I94"/>
  <c r="H94"/>
  <c r="G94"/>
  <c r="F94"/>
  <c r="F95" s="1"/>
  <c r="E94"/>
  <c r="E95" s="1"/>
  <c r="B94"/>
  <c r="J83"/>
  <c r="I83"/>
  <c r="H83"/>
  <c r="G83"/>
  <c r="F83"/>
  <c r="E83"/>
  <c r="K83" s="1"/>
  <c r="B83"/>
  <c r="J62"/>
  <c r="I62"/>
  <c r="H62"/>
  <c r="G62"/>
  <c r="F62"/>
  <c r="E62"/>
  <c r="K62" s="1"/>
  <c r="B62"/>
  <c r="K95" l="1"/>
  <c r="C12" i="11"/>
  <c r="G11"/>
  <c r="C11"/>
  <c r="G10"/>
  <c r="E50" i="10" l="1"/>
  <c r="E46"/>
  <c r="E47" s="1"/>
  <c r="E45"/>
  <c r="E42"/>
  <c r="E41"/>
  <c r="E38"/>
  <c r="E37"/>
  <c r="E36"/>
  <c r="E34"/>
  <c r="E31"/>
  <c r="E30"/>
  <c r="E22"/>
  <c r="E21"/>
  <c r="E20"/>
  <c r="E19"/>
  <c r="E18"/>
  <c r="E23" s="1"/>
  <c r="E15"/>
  <c r="E14"/>
  <c r="E13"/>
  <c r="E12"/>
  <c r="E11"/>
  <c r="E16" s="1"/>
  <c r="E24" s="1"/>
  <c r="E49" l="1"/>
  <c r="E51" s="1"/>
  <c r="I36" i="9" l="1"/>
  <c r="I37" s="1"/>
  <c r="C54" i="7" l="1"/>
  <c r="B54"/>
  <c r="F53"/>
  <c r="F54" s="1"/>
  <c r="E53"/>
  <c r="E54" s="1"/>
  <c r="D53"/>
  <c r="C53"/>
  <c r="B53"/>
  <c r="G53" s="1"/>
  <c r="G52"/>
  <c r="G50"/>
  <c r="G48"/>
  <c r="G47"/>
  <c r="G46"/>
  <c r="G45"/>
  <c r="G44"/>
  <c r="G43"/>
  <c r="G42"/>
  <c r="G41"/>
  <c r="G40"/>
  <c r="G39"/>
  <c r="G38"/>
  <c r="G37"/>
  <c r="G36"/>
  <c r="G35"/>
  <c r="G34"/>
  <c r="G33"/>
  <c r="G32"/>
  <c r="G31"/>
  <c r="G30"/>
  <c r="G29"/>
  <c r="G28"/>
  <c r="G27"/>
  <c r="G26"/>
  <c r="G25"/>
  <c r="G24"/>
  <c r="G23"/>
  <c r="G22"/>
  <c r="F19"/>
  <c r="E19"/>
  <c r="D19"/>
  <c r="D54" s="1"/>
  <c r="C19"/>
  <c r="B19"/>
  <c r="G18"/>
  <c r="G17"/>
  <c r="G16"/>
  <c r="G15"/>
  <c r="G14"/>
  <c r="G54" l="1"/>
  <c r="G19"/>
  <c r="G100" i="6"/>
  <c r="C100"/>
  <c r="G20"/>
  <c r="G19"/>
  <c r="G18"/>
  <c r="G15"/>
  <c r="G14"/>
  <c r="G13"/>
  <c r="G12"/>
</calcChain>
</file>

<file path=xl/comments1.xml><?xml version="1.0" encoding="utf-8"?>
<comments xmlns="http://schemas.openxmlformats.org/spreadsheetml/2006/main">
  <authors>
    <author>Pangasinan Accounting</author>
  </authors>
  <commentList>
    <comment ref="I11" authorId="0">
      <text>
        <r>
          <rPr>
            <b/>
            <sz val="9"/>
            <color indexed="81"/>
            <rFont val="Tahoma"/>
            <charset val="1"/>
          </rPr>
          <t>Pangasinan Accounting:</t>
        </r>
        <r>
          <rPr>
            <sz val="9"/>
            <color indexed="81"/>
            <rFont val="Tahoma"/>
            <charset val="1"/>
          </rPr>
          <t xml:space="preserve">
</t>
        </r>
      </text>
    </comment>
  </commentList>
</comments>
</file>

<file path=xl/sharedStrings.xml><?xml version="1.0" encoding="utf-8"?>
<sst xmlns="http://schemas.openxmlformats.org/spreadsheetml/2006/main" count="768" uniqueCount="485">
  <si>
    <t>FDP Form 7- 20% Component of the IRA Utilization</t>
  </si>
  <si>
    <t>20% COMPONENT OF THE IRA UTILIZATION</t>
  </si>
  <si>
    <t>Province, City or Municipality:  PANGASINAN</t>
  </si>
  <si>
    <t>PROGRAM OR PROJECT</t>
  </si>
  <si>
    <t>LOCATION</t>
  </si>
  <si>
    <t>TOTAL COST</t>
  </si>
  <si>
    <t>DATE STARTED</t>
  </si>
  <si>
    <t>TARGET COMPLETION DATE</t>
  </si>
  <si>
    <t>% OF COMPLETION</t>
  </si>
  <si>
    <t>TOTAL COST INCURRED TO DATE</t>
  </si>
  <si>
    <t>PROJECT STATUS</t>
  </si>
  <si>
    <t>No. of Extensions, if any</t>
  </si>
  <si>
    <t>Remarks</t>
  </si>
  <si>
    <t>Social Development</t>
  </si>
  <si>
    <t>Economic  Development</t>
  </si>
  <si>
    <t>Environmental  Development</t>
  </si>
  <si>
    <t>100 units 7 HP air cooled diesel engine couple w/ 3" diameter pump with accessories</t>
  </si>
  <si>
    <t>Engine pumpset and other incidentals for the installation of 20 units STWIP (Open Well)</t>
  </si>
  <si>
    <t>Cont. 7/17/17</t>
  </si>
  <si>
    <t>Obligated</t>
  </si>
  <si>
    <t>Cont. 6/6/17</t>
  </si>
  <si>
    <t>Cont. 7/20/17</t>
  </si>
  <si>
    <t>Cont. 7/18/17</t>
  </si>
  <si>
    <t>Cont. 6/20/17</t>
  </si>
  <si>
    <t>Cont. 7/3/17</t>
  </si>
  <si>
    <t>3 sets of diesel engine</t>
  </si>
  <si>
    <t>Cont. 6/13/17</t>
  </si>
  <si>
    <t>Cont. 7/13/17</t>
  </si>
  <si>
    <t>Cont. 5/26/17</t>
  </si>
  <si>
    <t>Cont. 6/20/17, 7/11/17</t>
  </si>
  <si>
    <t>Avenida Rizal, Lingayen</t>
  </si>
  <si>
    <t xml:space="preserve"> Brgy. Sto. Tomas, San Jacinto</t>
  </si>
  <si>
    <t>NRSCC Cmpd (Area-1867 sq.m.) Lingayen</t>
  </si>
  <si>
    <t>Labor, materials, equipment and other incidentals for the waterproofing of NRSCC Grandstand Bleachers</t>
  </si>
  <si>
    <t xml:space="preserve"> Brgy. Bacag, Villasis</t>
  </si>
  <si>
    <t>Labor, materials, equipment and other incidentals for the construction of Senior Citizen Bldg.</t>
  </si>
  <si>
    <t>Capitol Cmpd., Lingayen</t>
  </si>
  <si>
    <t>Labor, materials, equipment and other incidentals for the provision of fixed cover and manhole for drainage canal</t>
  </si>
  <si>
    <t>Labor, materials, equipment and other incidentals for the concreting of  as per Extra Work No. 2</t>
  </si>
  <si>
    <t>Malasiqui-Catablan Road, Malasiqui, Pangasinan</t>
  </si>
  <si>
    <t xml:space="preserve">Labor, materials, equipment and other incidentals for the improvement of Bautista Municipal Plaza, </t>
  </si>
  <si>
    <t>Poblacion East, Bautista</t>
  </si>
  <si>
    <t xml:space="preserve">Labor, materials, equipment and other incidentals for the construction of Power house and Installation of MCB Panel, Main Feeder Line at Burgos Rehabilitation Center, </t>
  </si>
  <si>
    <t>Burgos, Pangasinan</t>
  </si>
  <si>
    <t xml:space="preserve">Labor, materials, equipment and other incidentals for the reconstruction of Gymnasium at PPH Bolingit, </t>
  </si>
  <si>
    <t>San Carlos city</t>
  </si>
  <si>
    <t xml:space="preserve">Labor, materials, equipment and other incidentals for the extension of swimming pool warm up area w/ shade at NRSCC Cmpd, </t>
  </si>
  <si>
    <t>Lingayen</t>
  </si>
  <si>
    <t xml:space="preserve">Labor, materials, equipment and other incidentals for the the proposed construction of drainage canal at Pozorrubio Com. Hospital, </t>
  </si>
  <si>
    <t>Pozorrubio</t>
  </si>
  <si>
    <t>San Vicente, Burgos</t>
  </si>
  <si>
    <t>Labor, materials, equipment and other incidentals for the relocation of pole and installation 37.5 KVA of private distribution transformer</t>
  </si>
  <si>
    <t>Brgy. Ketegan, Bautista</t>
  </si>
  <si>
    <t>Labor, materials, equipment and other incidentals for the additional work for the repair/rehabilitation of Multi-Purpose Hall</t>
  </si>
  <si>
    <t xml:space="preserve">Labor, materials, equipment and other incidentals for the repair/rehabilitation of Goat Shed 7m x 18m at OPVET San Quintin Breeding Station, </t>
  </si>
  <si>
    <t>San Quintin</t>
  </si>
  <si>
    <t>Labor, materials, equipment and other incidentals for the construction of Provincial Bus Terminal at , as per Extra Work Order No.1</t>
  </si>
  <si>
    <t>Motorpool Cmpd., Lingayen</t>
  </si>
  <si>
    <t xml:space="preserve">Labor, materials, equipment and other incidentals for the repair/renovation of Old Female Cell Bldg. #1 &amp; Fabrication of Steel Gate at </t>
  </si>
  <si>
    <t>Pang. Provincial Jail, Lingayen</t>
  </si>
  <si>
    <t>Labor, materials, equipment and other incidentals for the proposed Hall of Fame Bldg., , as per Extra Work #1</t>
  </si>
  <si>
    <t>Capitol Complex, Lingayen</t>
  </si>
  <si>
    <t>Brgy. Palma, Basista</t>
  </si>
  <si>
    <t xml:space="preserve"> Brgy. San Vicente, Burgos</t>
  </si>
  <si>
    <t>Labor, materials, equipment and other incidentals for the construction of Facilitators' Quarters</t>
  </si>
  <si>
    <t>Labor, materials, equipment and other incidentals for the construction of Multi-Purpose Bldg.</t>
  </si>
  <si>
    <t>Brgy. Nibaliw Norte, Bautista</t>
  </si>
  <si>
    <t>Palaming, San Carlos City</t>
  </si>
  <si>
    <t>Labor, materials, equipment and other incidentals for the construction of Pathway infront of Brgy. Hall</t>
  </si>
  <si>
    <t xml:space="preserve">Labor, materials, equipment and other incidentals for the completion of Senior Citizen Bldg., </t>
  </si>
  <si>
    <t xml:space="preserve"> Brgy. Nibaliw Norte, Bautista</t>
  </si>
  <si>
    <t>Labor, materials, equipment and other incidentals for the proposed construction of CR (Male &amp; Female)</t>
  </si>
  <si>
    <t>Brgy. Burgos-Padlan, San Carlos City</t>
  </si>
  <si>
    <t>Labor, materials, equipment and other incidentals for the proposed street lights</t>
  </si>
  <si>
    <t xml:space="preserve">Labor, materials, equipment and other incidentals for the concreting of Multi-Purpose Pavement (Solar Dryer) </t>
  </si>
  <si>
    <t>Brgy. Cabalitian, Asingan</t>
  </si>
  <si>
    <t>Brgy. Galarin, Urbiztondo</t>
  </si>
  <si>
    <t>Labor, materials, equipment and other incidentals for the construction of stage beside open court</t>
  </si>
  <si>
    <t>Various materials for repainting of water Tank Bldg.,</t>
  </si>
  <si>
    <t xml:space="preserve"> Motor Pool Cmpd., Lingayen</t>
  </si>
  <si>
    <t>Labor, materials, and other incidentals for the construction of Drainage Canal</t>
  </si>
  <si>
    <t xml:space="preserve">Labor, materials, equipment and other incidentals for the construction/installation of Street lights at </t>
  </si>
  <si>
    <t>Brgy. Turko, Laoac</t>
  </si>
  <si>
    <t>Labor, materials, and other incidentals for the improvement/rehabilitation of Municipal Hall, , as per Extra Work Order No. 1</t>
  </si>
  <si>
    <t>Bugallon</t>
  </si>
  <si>
    <t>Province of Pangasinan</t>
  </si>
  <si>
    <t xml:space="preserve">Labor, materials, equipment and other incidentals for the installation of 57 units of STWIP of </t>
  </si>
  <si>
    <t>various barangays and Municipality of Pangasinan, District I-IV</t>
  </si>
  <si>
    <t>Brgy. Bongalon, Labrador</t>
  </si>
  <si>
    <t>Dasol Community Hosp., Dasol</t>
  </si>
  <si>
    <t xml:space="preserve">construction of New Water Sourc </t>
  </si>
  <si>
    <t xml:space="preserve">rehabilitation/construction of SIKLING DAM, </t>
  </si>
  <si>
    <t xml:space="preserve">construction of 1 Artesian Well at </t>
  </si>
  <si>
    <t>Sitio Tebag, Brgy. Diaz, Umingan</t>
  </si>
  <si>
    <t xml:space="preserve"> Baluyot, Bautista</t>
  </si>
  <si>
    <t>drilling/construction of well sourc (w/ pumpng machinery and elevated stell tank)</t>
  </si>
  <si>
    <t>San Eugenio, Natividad</t>
  </si>
  <si>
    <t xml:space="preserve">2 and 10 rolls 1" dia. PE Pipe SDR 11 and 3/4" dia. PE Pipe SDR 11, respectively, for the provision of  PE Pipe for connection of potable drinking water at </t>
  </si>
  <si>
    <t>Brgy. Babuyan, Infanta</t>
  </si>
  <si>
    <t>Dasol Community Hospital</t>
  </si>
  <si>
    <t>Brgy. Binabalian, Bolinao</t>
  </si>
  <si>
    <t>Brgy. Pogonsili, Aguilar</t>
  </si>
  <si>
    <t xml:space="preserve"> Brgy. Luyan Road (Acacia Ave. &amp; Chico Ave.), Mapandan</t>
  </si>
  <si>
    <t>13 drums Emulsified Asphalt and 428 MT Asphalt Pre-mix in blocktopping</t>
  </si>
  <si>
    <t>San Fabian</t>
  </si>
  <si>
    <t>rehabilitation of Taculit Bridge I (Super Structure Only) at , as per extra work #1</t>
  </si>
  <si>
    <t>rehabilitation of Taculit Bridge II (Super Structure Only) at , as per extra work #1</t>
  </si>
  <si>
    <t xml:space="preserve">construction of 10 Artesian Wells w/ jetmatic Pumphead at </t>
  </si>
  <si>
    <t>concreting of Sitio Senenche Extension Farm to Market Road</t>
  </si>
  <si>
    <t xml:space="preserve">construction of Well Source (6" diam casing 120 M depth) (A) Drilling works and well development at </t>
  </si>
  <si>
    <t xml:space="preserve">construction of two (2) units Artesian Well (w/ excavation) at </t>
  </si>
  <si>
    <t xml:space="preserve">concreting of Carmay West Brgy. Road, </t>
  </si>
  <si>
    <t>Rosales</t>
  </si>
  <si>
    <t xml:space="preserve"> retrofitting of Ramos Bridge, </t>
  </si>
  <si>
    <t>Urbiztondo</t>
  </si>
  <si>
    <t xml:space="preserve"> retrofitting of Zaragosa Bridge (L=18 mtrs.) </t>
  </si>
  <si>
    <t>Bolinao</t>
  </si>
  <si>
    <t xml:space="preserve">asphalting of Angarian-Banaga Section, </t>
  </si>
  <si>
    <t>Brgy. Laoag, Aguilar</t>
  </si>
  <si>
    <t xml:space="preserve">asphalting of Sitio Nankumpapueyan Road at </t>
  </si>
  <si>
    <t>Brgy. Matalava, Lingayen</t>
  </si>
  <si>
    <t>Bautista</t>
  </si>
  <si>
    <t xml:space="preserve">blocktopping of Brgy. Road </t>
  </si>
  <si>
    <t xml:space="preserve"> blocktopping of Municipal Cemetery Road, </t>
  </si>
  <si>
    <t>Brgy. Lomboy, Binmaley</t>
  </si>
  <si>
    <t xml:space="preserve"> blocktopping of Sitio Calay at </t>
  </si>
  <si>
    <t>Sitio IdolIdol Road, Calasiao</t>
  </si>
  <si>
    <t xml:space="preserve">asphalting/blocktopping of </t>
  </si>
  <si>
    <t>Binalonan</t>
  </si>
  <si>
    <t xml:space="preserve">Asphalting of Brgy. Sumabnit, </t>
  </si>
  <si>
    <t>Asingan</t>
  </si>
  <si>
    <t xml:space="preserve">asphalting of Angela Valdez Ramos NH/S, </t>
  </si>
  <si>
    <t>Brgy. Garrita, Bani</t>
  </si>
  <si>
    <t>constructuon of Hanging Bridge, as per Extra Work #1</t>
  </si>
  <si>
    <t xml:space="preserve">Labor, materials, equipment and other incidentals for the construction of drainage system at Don Canuto St., </t>
  </si>
  <si>
    <t>Brgy. Domalandan West, Lingayen</t>
  </si>
  <si>
    <t>Labor, materials, equipment and other incidentals for the improvement/rehabilitation of Kinabalutan Bridge, Superstructure only (flat slab) at</t>
  </si>
  <si>
    <t xml:space="preserve"> Brgy. Matulong, Manaoag</t>
  </si>
  <si>
    <t>Brgy. Poblacion, Binmaley</t>
  </si>
  <si>
    <t xml:space="preserve"> costruction of CHB Drainage</t>
  </si>
  <si>
    <t>Brgy. Lokeb Este, Malasiqui</t>
  </si>
  <si>
    <t>concreting of Sito Beros</t>
  </si>
  <si>
    <t xml:space="preserve">repair/maintenance of Provincial Roads </t>
  </si>
  <si>
    <t>w/in the Province</t>
  </si>
  <si>
    <t xml:space="preserve"> reconstruction of Baritao Bridge, </t>
  </si>
  <si>
    <t>Brgy. Baritao, Manaoag</t>
  </si>
  <si>
    <t xml:space="preserve">Asphalt of Brgy. Allabon Road, </t>
  </si>
  <si>
    <t>Agno</t>
  </si>
  <si>
    <t>Asphalting of Langka St.,</t>
  </si>
  <si>
    <t xml:space="preserve"> Brgy. San Jose, Alaminos City</t>
  </si>
  <si>
    <t xml:space="preserve">concreting of Beleng Rd., </t>
  </si>
  <si>
    <t>Brgy. Beleng, Bayambang</t>
  </si>
  <si>
    <t xml:space="preserve">concreting of Macayo-cayo, </t>
  </si>
  <si>
    <t>Bayambang</t>
  </si>
  <si>
    <t xml:space="preserve">Asphalting/blocktopping of Brgy. Mancasuy Rd., </t>
  </si>
  <si>
    <t xml:space="preserve">Asphalting of Brgy. Catalina Rd., </t>
  </si>
  <si>
    <t xml:space="preserve"> blocktopping of Brgy. Cili Rd.</t>
  </si>
  <si>
    <t>Dasol</t>
  </si>
  <si>
    <t xml:space="preserve"> asphalting of access road of Dasol Community Hospital and Dasol Breeding Station, </t>
  </si>
  <si>
    <t xml:space="preserve">blocktopping/patching of Brgy. Road, Brgy. Butao, </t>
  </si>
  <si>
    <t>Malasiqui</t>
  </si>
  <si>
    <t>Brgy. Banaoang, Malasiqui</t>
  </si>
  <si>
    <t xml:space="preserve"> concreting of Sitio Bay-bay Rd.</t>
  </si>
  <si>
    <t>Brgy. Banaoang,  Mangaldan</t>
  </si>
  <si>
    <t>blocktopping of Teofilo Visperas to Meliton Enriquez Rd.,</t>
  </si>
  <si>
    <t xml:space="preserve"> Brgy. Andangin, Mangatarem</t>
  </si>
  <si>
    <t>10 drums E. Asphalt and 322 MT Asphalt Pre-mix for blocktopping of Siti Ragas</t>
  </si>
  <si>
    <t>San Jacinto</t>
  </si>
  <si>
    <t xml:space="preserve">Blocktopping of Brgy. Magsaysay Rd., </t>
  </si>
  <si>
    <t>Tayug</t>
  </si>
  <si>
    <t xml:space="preserve">Concreting of Brgy. Barangobong Rd., </t>
  </si>
  <si>
    <t>Brgy. Trenchera, Tayug</t>
  </si>
  <si>
    <t xml:space="preserve">Concreting of Purok 1  Rd., </t>
  </si>
  <si>
    <t>Brgy. Libertad, Tayug</t>
  </si>
  <si>
    <t xml:space="preserve">Concreting of Purok 1 and 3 Road., </t>
  </si>
  <si>
    <t>Brgy. Amistad, Tayug</t>
  </si>
  <si>
    <t xml:space="preserve">Concreting of Brgy. Amistad Rd., </t>
  </si>
  <si>
    <t xml:space="preserve">Concreting of Brgy. Evangelista Rd., </t>
  </si>
  <si>
    <t>Umingan</t>
  </si>
  <si>
    <t xml:space="preserve">Asphalting of Carosalesan-Aloo Road, </t>
  </si>
  <si>
    <t>Brgy. Dalanguiring, Urbiztondo</t>
  </si>
  <si>
    <t xml:space="preserve">Concreting of Sitio Valdez Rd., </t>
  </si>
  <si>
    <t>Brgy. Baug, Urbiztondo</t>
  </si>
  <si>
    <t xml:space="preserve">Concreting of Sitio Pinac-Bato Rd., </t>
  </si>
  <si>
    <t>Urdaneta City</t>
  </si>
  <si>
    <t xml:space="preserve">Asphalting/blocktopping of Brgy. Dilan Paurino, </t>
  </si>
  <si>
    <t xml:space="preserve">Improvement/rehabilitation of existing Bachelor Officers Quarter (BOQ) into Senior Officers Quarter (SOQ) </t>
  </si>
  <si>
    <t>Improvement/extension of Day Care Center</t>
  </si>
  <si>
    <t>FOR THE 2ND QUARTER, CY 2017</t>
  </si>
  <si>
    <t>-</t>
  </si>
  <si>
    <t>OBLIGATED</t>
  </si>
  <si>
    <t>Not Yet Started</t>
  </si>
  <si>
    <t>On Going</t>
  </si>
  <si>
    <t>Not Stated</t>
  </si>
  <si>
    <t>We hereby certify that we have reviewed the contents and hereby attest to the veracity and correctness of the data or information contained in this document.</t>
  </si>
  <si>
    <t>ARTURO V. SORIANO, CPA</t>
  </si>
  <si>
    <t>Provincial Accountant</t>
  </si>
  <si>
    <t>HON. AMADO I. ESPINO, III</t>
  </si>
  <si>
    <t>Governor</t>
  </si>
  <si>
    <t>Labor and Materials Only</t>
  </si>
  <si>
    <t>Materials Only</t>
  </si>
  <si>
    <t>TOTAL</t>
  </si>
  <si>
    <t>FDP Form 8 - Local Disaster Risk Reduction and Management Fund Utilization</t>
  </si>
  <si>
    <t>(COA Form)</t>
  </si>
  <si>
    <t>LOCAL DISASTER RISK REDUCTION AND MANAGEMENT FUND UTILIZATION</t>
  </si>
  <si>
    <t>For The Quarter April to June 2017</t>
  </si>
  <si>
    <t>Particulars</t>
  </si>
  <si>
    <t>LDRRMF</t>
  </si>
  <si>
    <t>Quick Response</t>
  </si>
  <si>
    <t>Mitigation Fund</t>
  </si>
  <si>
    <t>NDRRMF</t>
  </si>
  <si>
    <t>From Other LGUs</t>
  </si>
  <si>
    <t>From Other Sources</t>
  </si>
  <si>
    <t>Total</t>
  </si>
  <si>
    <t>Fund (QRF)</t>
  </si>
  <si>
    <t>A. Sources of Funds:</t>
  </si>
  <si>
    <t>Current Appropriation</t>
  </si>
  <si>
    <t>Continuing Appropriation</t>
  </si>
  <si>
    <t>Previous Year's Appropriation transferred to the Special Trust Fund</t>
  </si>
  <si>
    <t>Transfers/Grants</t>
  </si>
  <si>
    <t>Others ( Please specify)</t>
  </si>
  <si>
    <t>Total Funds Available</t>
  </si>
  <si>
    <t>B. Utilization</t>
  </si>
  <si>
    <t>Medicines</t>
  </si>
  <si>
    <t>Medical Supplies</t>
  </si>
  <si>
    <t>Food Supplies</t>
  </si>
  <si>
    <t>Office Supplies</t>
  </si>
  <si>
    <t>Repair of Evacuation Center</t>
  </si>
  <si>
    <t>Disaster Response &amp; Rescue Equipment</t>
  </si>
  <si>
    <t>Institutional/Capacity Development ( Ex. Trainings, environmental assessment &amp; other related activities)</t>
  </si>
  <si>
    <t>Construction of Evacuation Center</t>
  </si>
  <si>
    <t xml:space="preserve">Capital Outlay - Equipment </t>
  </si>
  <si>
    <t>Transfer to other LGUs</t>
  </si>
  <si>
    <t>Other Maintenance and Operating Expenses</t>
  </si>
  <si>
    <t>Traveling Expense</t>
  </si>
  <si>
    <t>Training Expense</t>
  </si>
  <si>
    <t>IT Equipment &amp; Software</t>
  </si>
  <si>
    <t>Motor Vehicles</t>
  </si>
  <si>
    <t>Other Machineries and Equipment</t>
  </si>
  <si>
    <t>Watercrafts</t>
  </si>
  <si>
    <t>Other Property, Plant and Equipment</t>
  </si>
  <si>
    <t>Roads, Highways and Bridges</t>
  </si>
  <si>
    <t>Communication Equipment</t>
  </si>
  <si>
    <t>Gasoline, Oil, Lubricants</t>
  </si>
  <si>
    <t>Furniture &amp; Fixtures</t>
  </si>
  <si>
    <t>Donations</t>
  </si>
  <si>
    <t>Repair/Rehabilitation of Public Infrastructures, Roads, Highways and Bridges, etc.</t>
  </si>
  <si>
    <t>Repair &amp; Maintenance- Building &amp; Other Structures</t>
  </si>
  <si>
    <t>Repair &amp; Maintenance- Motor Vehicles</t>
  </si>
  <si>
    <t>Honorarium</t>
  </si>
  <si>
    <t>Office Equipment</t>
  </si>
  <si>
    <t>Furnitures &amp; Fixtures</t>
  </si>
  <si>
    <t>Other Structures</t>
  </si>
  <si>
    <t>Other Transportation</t>
  </si>
  <si>
    <t>Total Utilization</t>
  </si>
  <si>
    <t>Unutilized Balance</t>
  </si>
  <si>
    <t xml:space="preserve">I hereby certify that I have reviewed the contents and hereby attest to the veracity and correctness of the data or </t>
  </si>
  <si>
    <t>information containedin this document.</t>
  </si>
  <si>
    <t>ARTURO V. SORIANO,CPA</t>
  </si>
  <si>
    <t>FDP Form 11 - SEF Utilization</t>
  </si>
  <si>
    <t>(SEF Budget Accountability Form No. 1)</t>
  </si>
  <si>
    <t>REPORT OF SEF UTILIZATION</t>
  </si>
  <si>
    <t>For the Quarter Ending  June 30, 2017</t>
  </si>
  <si>
    <t xml:space="preserve">Province/City Municipality </t>
  </si>
  <si>
    <t>Pangasinan</t>
  </si>
  <si>
    <t>Receipt from SEF</t>
  </si>
  <si>
    <t>Less:</t>
  </si>
  <si>
    <t>DISBURSEMENTS (broken down by expense class and by object of expenditure)</t>
  </si>
  <si>
    <t>Personal Services</t>
  </si>
  <si>
    <t>-0-</t>
  </si>
  <si>
    <t>Maintenance and Other Operating Expenses</t>
  </si>
  <si>
    <t>Capital Outlay</t>
  </si>
  <si>
    <t>Financial Expenses</t>
  </si>
  <si>
    <t>Sub-total</t>
  </si>
  <si>
    <t>Balance</t>
  </si>
  <si>
    <t>We hereby certify that we have reviewed the</t>
  </si>
  <si>
    <t>contents and hereby attest to the veracity and</t>
  </si>
  <si>
    <t>correctness of the data or information</t>
  </si>
  <si>
    <t>contained in this document.</t>
  </si>
  <si>
    <t xml:space="preserve">               Governor</t>
  </si>
  <si>
    <t>FDP Form 9 - Statement of Cash Flow</t>
  </si>
  <si>
    <t>PROVINCE OF PANGASINAN</t>
  </si>
  <si>
    <t>Statement of Condensed Cash Flows</t>
  </si>
  <si>
    <t>GENERAL FUND</t>
  </si>
  <si>
    <t>For the Second Quarter Ending June 30,2017</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</si>
  <si>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</si>
  <si>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</si>
  <si>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</si>
  <si>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</si>
  <si>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</si>
  <si>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</si>
  <si>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</si>
  <si>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</si>
  <si>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</si>
  <si>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</si>
  <si>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</si>
  <si>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</si>
  <si>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</si>
  <si>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</si>
  <si>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</si>
  <si>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</si>
  <si>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</si>
  <si>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</si>
  <si>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</si>
  <si>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Sale of Biological Assets</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</si>
  <si>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</si>
  <si>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</si>
  <si>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</si>
  <si>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</si>
  <si>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</si>
  <si>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</si>
  <si>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</si>
  <si>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</si>
  <si>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</si>
  <si>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</si>
  <si>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</si>
  <si>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</si>
  <si>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</si>
  <si>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Quarter</t>
  </si>
  <si>
    <t>Cash at the End of the Quarter</t>
  </si>
  <si>
    <t xml:space="preserve"> Certified Correct: </t>
  </si>
  <si>
    <t>FDP Form 6 - Trust Fund Utilization</t>
  </si>
  <si>
    <t>CONSOLIDATED QUARTERLY REPORT ON GOVERNMENT PROJECTS, PROGRAMS or ACTIVITIES</t>
  </si>
  <si>
    <t>FOR THE APRIL - JUNE QUARTER, CY 2017</t>
  </si>
  <si>
    <r>
      <t xml:space="preserve">Province : </t>
    </r>
    <r>
      <rPr>
        <b/>
        <u/>
        <sz val="11"/>
        <rFont val="Times New Roman"/>
        <family val="1"/>
      </rPr>
      <t>PANGASINAN</t>
    </r>
  </si>
  <si>
    <t>Program or Project</t>
  </si>
  <si>
    <t>Location</t>
  </si>
  <si>
    <t>Total Cost</t>
  </si>
  <si>
    <t>Date Started</t>
  </si>
  <si>
    <t>Target Completion Date</t>
  </si>
  <si>
    <t>Project Status</t>
  </si>
  <si>
    <t>% of Completion</t>
  </si>
  <si>
    <t>Total Cost Incurred to Date</t>
  </si>
  <si>
    <r>
      <t xml:space="preserve">payment of 90% work accomplishment for furnishing labor, materials, equipment and other incidentals necessary for the </t>
    </r>
    <r>
      <rPr>
        <i/>
        <sz val="11"/>
        <rFont val="Times New Roman"/>
        <family val="1"/>
      </rPr>
      <t>Rehabilitation/Improvement/Upgrading of URBIZTONDO-SAN CARLOS ROAD</t>
    </r>
  </si>
  <si>
    <t>Urbiztondo, Pangasinan</t>
  </si>
  <si>
    <t>fund from the Department of Interior and Local Government</t>
  </si>
  <si>
    <r>
      <t xml:space="preserve">payment of 40% work accomplishment for furnishing labor, materials, equipment and other incidentals necessary for the </t>
    </r>
    <r>
      <rPr>
        <i/>
        <sz val="11"/>
        <rFont val="Times New Roman"/>
        <family val="1"/>
      </rPr>
      <t>Rehabilitation/Improvement/Upgrading of BURGOS-ILIW ILIW ROAD</t>
    </r>
  </si>
  <si>
    <t>payment for 504 sacks of rice delivered at Provincial Employment Services Office for the implementation of the Bigasang Bayani in Mangaldan, San Jacinto and Manaoag, Pangasinan</t>
  </si>
  <si>
    <t>Mangaldan, San Jacinto and Manaoag, Pangasinan</t>
  </si>
  <si>
    <t>fund from the Department of Labor and Employment</t>
  </si>
  <si>
    <t>ARTURO V. SORIANO</t>
  </si>
  <si>
    <t>FDP Form 12- Unliquidated Cash Advances</t>
  </si>
  <si>
    <t>UNLIQUIDATED CASH ADVANCES</t>
  </si>
  <si>
    <t>As of June 30, 2017</t>
  </si>
  <si>
    <t xml:space="preserve">Province, City or Municipality: </t>
  </si>
  <si>
    <t>PANGASINAN</t>
  </si>
  <si>
    <t>Name of Debtor
 (in alphabetical order)</t>
  </si>
  <si>
    <t xml:space="preserve">Amount Balance </t>
  </si>
  <si>
    <t>Date Granted</t>
  </si>
  <si>
    <t>Purpose</t>
  </si>
  <si>
    <t>Amount Due</t>
  </si>
  <si>
    <t>Current</t>
  </si>
  <si>
    <t>Past Due</t>
  </si>
  <si>
    <t>Less than 30 days</t>
  </si>
  <si>
    <t>31-90 days</t>
  </si>
  <si>
    <t>91-365 days</t>
  </si>
  <si>
    <t>Over 1 year</t>
  </si>
  <si>
    <t>Over 2 years</t>
  </si>
  <si>
    <t>3 years and above</t>
  </si>
  <si>
    <t>Advances for Officers and Employees</t>
  </si>
  <si>
    <t>HAZEL G. SISON</t>
  </si>
  <si>
    <t>to cash advance the amount to defray expenses in attending the 3rd Philippine Ecotourism 201 Seminar on June 29-30, 2017 at the Bayfront Hotel, Cebu City</t>
  </si>
  <si>
    <t>Mona S. Alavazo</t>
  </si>
  <si>
    <t>cash advance re: Attend the Regional Seminar on the Role of Local government unit (LGUs) in Empowering Women for a Disaster Resilient Community at Asturias Hotel, Puerto Princesa City, Palawan June 20-22, 2017</t>
  </si>
  <si>
    <t>Joan Jenny M. Garacho</t>
  </si>
  <si>
    <t>cash advance re: Seminar on Community Based Treatment and Continuum of Care for Drugs Use and Dependence June 27-29, 2017</t>
  </si>
  <si>
    <t>Nestor P. Quiambao</t>
  </si>
  <si>
    <t xml:space="preserve">cash advance of expenses in attending the 2nd Quarter Regional Conference and Seminar / workshop with theme "Excellent Local Fiscal Governance is served by competent Treasurers and Assessors June 20-23, 2017 at Hotel Supreme, Magsaysay Avenue Baguio City </t>
  </si>
  <si>
    <t>Loida Q. Alamar</t>
  </si>
  <si>
    <t xml:space="preserve">cash advance of expenses in attending the 2nd Quarter  Regional Conference and Seminar / workshop with theme "Excellent Local Fiscal Governance is served by competent Treasurers and Assessors June 20-23, 2017 at Hotel Supreme, Magsaysay Avenue Baguio City </t>
  </si>
  <si>
    <t>Jennifer D. Cruz</t>
  </si>
  <si>
    <t xml:space="preserve">cash advance to defray expenses to attend the Training on International Quality Audit (Based on ISO 9001:2015) June 20-21, 2017 at the Philippine Trade Training Center (PTTC) Building, Sen. Gil J. Puyat Ave. Cor. Roxas Boulevard, Pasay City </t>
  </si>
  <si>
    <t>LOUIE F. OCAMPO</t>
  </si>
  <si>
    <t>to cash advance of registration fee, transportation expenses hotel accomodation &amp; per diems to assist in the Preparation of the Provincial Government of Pangasinan during the LGU Quality Summit- The ISO Certification Journey of the Province of Pangasinan at Cebu City on June 29-30, 2017</t>
  </si>
  <si>
    <t>LYNDON P. FELIX</t>
  </si>
  <si>
    <t xml:space="preserve">to cash advance of registration fees, transportation expenses hotel accomodation &amp; per diems to attend the 1. Training on Internal Quality Audit (based on ISO 9001:2015 Standard) needed for the ISO Certification on June 20-21, 2017 at the Philippine Trade Training Center, Roxas Blvd., Pasay City and 2. To assist in the Preparation of the Provincial Government of Pangasinan during the LGU Quality Summit- The ISO Certification Journey of the Province of Pangasinan at Cebu City on June 29-30, 2017 </t>
  </si>
  <si>
    <t>KATHLYN JOY DC. TORRES</t>
  </si>
  <si>
    <t>to Cash Advance of Registration fee, transportation expenses hotel accomodation &amp; per diems to assist in the Preparation of the Provincial Government of Pangasinan during the LGU Quality Summit- "The ISO Certification Journey of the Province of Pangasinan at Cebu City on June 29-30, 2017</t>
  </si>
  <si>
    <t>MARIA VIRGINIA JAILE G. DE LEON</t>
  </si>
  <si>
    <t>to cash advance of Registration free, transportation expenses and per diems in attendance to the training on Public Sector HR Symposium with the theme "Shaping Change" required by the Civil Commission on July 4-6, 2017 at Pasay City</t>
  </si>
  <si>
    <t>Jesusa C. Lagota</t>
  </si>
  <si>
    <t xml:space="preserve">cash advance of Registration fee, transportation expenses and per diems in attendance to the training on Public sector HR symposium with the theme "Shaping Change" July 4-6, 2017 at Pasay City </t>
  </si>
  <si>
    <t>DOMINGO LEO. A SORIANO</t>
  </si>
  <si>
    <t>to cash advance the payment of Registration Fee for Annual Convention and Scientific Meeting at Marriot Hotel, Newport Pasay City on July 1-2, 2017</t>
  </si>
  <si>
    <t>JT JUNIO</t>
  </si>
  <si>
    <t>to cash advance the payment of registration fee for Annual Convention and Scientific Meeting at Marriot Hotel, Newport Pasay City on July 1-2, 2017</t>
  </si>
  <si>
    <t>KRISTEL IRIS GALSIM</t>
  </si>
  <si>
    <t>MARY ROSE ANN DE GUZMAN</t>
  </si>
  <si>
    <t>Atty. Verna T. Nava-Perez</t>
  </si>
  <si>
    <t xml:space="preserve">cash advance of travelling expenses and registration fee to attend the 7th ECO Forum on May 25 to May 27, 2017 </t>
  </si>
  <si>
    <t>Mr. Antonio C. Cagampan</t>
  </si>
  <si>
    <t xml:space="preserve">cash advance pymt of Travelling expenses p, per diems, accomodation and regular fee </t>
  </si>
  <si>
    <t>Dr. Aurelio O. Cariño</t>
  </si>
  <si>
    <t xml:space="preserve">cash advance pymt of Travelling expenses, per diems, accomodation and regular fee </t>
  </si>
  <si>
    <t>David Ben E. Gurion</t>
  </si>
  <si>
    <t xml:space="preserve">cash advance for pymt of the Travelling and Training expenses of EPDH </t>
  </si>
  <si>
    <t>Arnulfo L. Olivar</t>
  </si>
  <si>
    <t>Renato M. Sison</t>
  </si>
  <si>
    <t>Jofrey A.Bautista</t>
  </si>
  <si>
    <t>Aileen Tiu</t>
  </si>
  <si>
    <t>Roman L. Vila, Jr</t>
  </si>
  <si>
    <t>cash advance of Registration fees, transportation expenses, &amp; per diems in attendance to the Trainings</t>
  </si>
  <si>
    <t>Ramilyn N. Saumat</t>
  </si>
  <si>
    <t xml:space="preserve">cash advance of registration fee, transportation expenses, &amp; per diems in attendance to the Training on Internal Control System for Property and Supply Management (Appraisal and Disposal ) May 17-9, 2017 at Hotel Kimberly #770 Pedro Gil St. Malate , Manila </t>
  </si>
  <si>
    <t>Camille M. Estrada</t>
  </si>
  <si>
    <t xml:space="preserve">cash advance of registration fees, transportation expenses &amp; per diems in attendance to the Training </t>
  </si>
  <si>
    <t>Vivian U. Oamil</t>
  </si>
  <si>
    <t>cash advance expenses to be incurred in attending the 16th Regional Mining Summit March 29-31, 2017 at the Puerto de San Juan Resort Hotel, Ili Sur, San Juan La Union</t>
  </si>
  <si>
    <t>Juliet F. Robina</t>
  </si>
  <si>
    <t>cash advance expenses to be incurred in attending  the 16th Regional Mining Summit March 29-31, 2017 at the Puerto de San Juan Resort Hotel, Ili Sur, San Juan La Union</t>
  </si>
  <si>
    <t>Mixon D. Flores</t>
  </si>
  <si>
    <t>Evelyn C. Dismaya</t>
  </si>
  <si>
    <t>cash advance re:Community Based Drug Demand Reduction, Treatment, Rehabilitation and After Case Services</t>
  </si>
  <si>
    <t>Elmar Z. De Guzman</t>
  </si>
  <si>
    <t>cash advance expenses to be incurred in attending the 16th Regional mining summit March 29-31, 2017 at the Puerto De San Juan resort Hotel, Ili Sur, San Juan La Union</t>
  </si>
  <si>
    <t>Hon. Jeanne Jinky C. Zaplan</t>
  </si>
  <si>
    <t>cash advance of registration fee/travelling expenses to attend the 27th National Convention of the Prov'l Board member League of the Philippines on Feb. 27 to March 1, 2017</t>
  </si>
  <si>
    <t>Hon. Clemente B. Arboleda, Jr.</t>
  </si>
  <si>
    <t>cash advance of registration fee/Travelling expenses to attend the 27th National Convention of the Prov'l League of the Philippines on Feb 27 to March 1, 2017</t>
  </si>
  <si>
    <t>Hon. Generoso D. Tulagan, Jr.</t>
  </si>
  <si>
    <t>cash advance of registration fee/travelling expenses to attend the 27th National Convention of the prov'l Board members league of the Philippines Feb. 27 to March 1, 2017</t>
  </si>
  <si>
    <t>Salvador Vedaña</t>
  </si>
  <si>
    <t>Traveling Expenses</t>
  </si>
  <si>
    <t>Judge Dionisio C. Sison</t>
  </si>
  <si>
    <t>Eugenio G. Ramos</t>
  </si>
  <si>
    <t>BM Eduardo Perez, Sr.</t>
  </si>
  <si>
    <t>BM Rogelio Law</t>
  </si>
  <si>
    <t>Atty. Feliciano M. Bautista</t>
  </si>
  <si>
    <t>Roderick Mina</t>
  </si>
  <si>
    <t>BM Leonardo Caranto</t>
  </si>
  <si>
    <t>Maximu Dulay</t>
  </si>
  <si>
    <t>Federico Victorio</t>
  </si>
  <si>
    <t>Rodolfo Rivera</t>
  </si>
  <si>
    <t>Rodolfo Itchon</t>
  </si>
  <si>
    <t>Rodolfo Rodrigo</t>
  </si>
  <si>
    <t>Narciso Ramos</t>
  </si>
  <si>
    <t>Felipe Santillan</t>
  </si>
  <si>
    <t>Advances to Special Disbursing</t>
  </si>
  <si>
    <t>MA. RICHELLE M. RAGUINDIN</t>
  </si>
  <si>
    <t>payment of cash advance to defray expenses for the snacks, lunch etc. during the conduct of Capability Enhancement training on Anti-Illegal Recruitment and Trafficking in Persons and Productivity training for business establishments in the 2nd district of Pangasinan on June 21, June 23 and June 30, 2017</t>
  </si>
  <si>
    <t>Rachel Jose</t>
  </si>
  <si>
    <t xml:space="preserve">cash advance to defray expenses for the conduct of Blessing and Ribbon cutting of the Bigasang Bayani project store of the OFW family associations in Mangaldan San Jacinto &amp; Manaoag </t>
  </si>
  <si>
    <t>ELLSWORTH G. GONZALES</t>
  </si>
  <si>
    <t>to cash advance for the Expenses of the Mid-Year Program Review and Planning Workshop on July 6-7, 2017</t>
  </si>
  <si>
    <t>Atty. Verna T. Nava- Perez</t>
  </si>
  <si>
    <t>cash advance of miscellaneous expenses incurred for the use at the SOPA 2017</t>
  </si>
  <si>
    <t>Alex F. Ferrer</t>
  </si>
  <si>
    <t xml:space="preserve">cash advance to defray expenses for the business licenses &amp; permit and rentals of 1stone space for 3 months of the Bigasang bayani project </t>
  </si>
  <si>
    <t>Bellla B. De Quintos</t>
  </si>
  <si>
    <t>cash advance to defray expenses for the lunch, snacks and tokens during the conduct of Orientation on the Bigasang Bayani project and training on Basic financial management &amp; simple bookeeping capability enhancement training May 26, 31 and June 7, 2017</t>
  </si>
  <si>
    <t>Wilfreda Vicente</t>
  </si>
  <si>
    <t xml:space="preserve">cash advance to defray expenses for the snacks, lunch etc. during the Job's Fair, Skills Enhancement training and consultation meeting with stakeholders </t>
  </si>
  <si>
    <t>Irmina B. Francisco</t>
  </si>
  <si>
    <t xml:space="preserve">cash advance the amount to defray expenses to be incurred in the conduct of 1st Pangasinan Unity Games (Inter-LGU Basketball and Volleyball Tournament) </t>
  </si>
  <si>
    <t>Marife P. Acerit</t>
  </si>
  <si>
    <t xml:space="preserve">cash advance to be incurred in the conduct of 8th Gov. Amado Espino Boxing Cup April 28, 2017 </t>
  </si>
  <si>
    <t>cash advance of miscellaneous expenses 2017</t>
  </si>
  <si>
    <t>Dr. Cielo E. Almoite</t>
  </si>
  <si>
    <t xml:space="preserve">cash advance of meals &amp; snacks to be served during the conduct of Municipal Program Implementation Review (MPIR) at selected 20 LGUs April-May 2017 </t>
  </si>
  <si>
    <t>Orpheus M. Velasco</t>
  </si>
  <si>
    <t>cash advance for publicity and promotion of Pistaý Dayat 2017</t>
  </si>
  <si>
    <t>Maria Luisa Amor-Elduayan</t>
  </si>
  <si>
    <t>cash advance to defray expenses for Commemorative Program during the Agew n Pangasinan 2017</t>
  </si>
  <si>
    <t xml:space="preserve">cash advance to defray expenses for the celebration of 10th Pangasinan Tourism &amp; Trade Expo during the Pista'y Dayat 2017 </t>
  </si>
  <si>
    <t xml:space="preserve"> (PR#2369, 3/16/2017)- cash advance for Agew Na Pangasinan 2017 celebration </t>
  </si>
  <si>
    <t xml:space="preserve">cash advance for Umaani Expo 2017 celebration </t>
  </si>
  <si>
    <t>cash advance miscellaneous expenses for the Celebration of Agew Na Pangasinan</t>
  </si>
  <si>
    <t>Rodolfo M. Cortez</t>
  </si>
  <si>
    <t>Advances for Operating Expenses</t>
  </si>
  <si>
    <t xml:space="preserve">cash advance to defray miscellaneous expenses in the PGO </t>
  </si>
  <si>
    <t>IRMINA B. FRANCISCO, Ed. D.</t>
  </si>
  <si>
    <t>to cash advance of financial assistance for sports activities to be given to different constituents of the Province of Pangasinan</t>
  </si>
  <si>
    <t>Chief Adm. Officer - to cash advance of financial assistance for medication to be given to different constituents of the Province of Pangasinan</t>
  </si>
  <si>
    <t>to cash advance of financial assistance for cultural presentation to be given to different constituents of the Province of Pangasinan</t>
  </si>
  <si>
    <t>Engr. Antonieta C. Delos Santos</t>
  </si>
  <si>
    <t xml:space="preserve">cash advance for the repair and maintenance of various provincial buildings </t>
  </si>
  <si>
    <t>Engr. Wilma D. Quimosing</t>
  </si>
  <si>
    <t xml:space="preserve">cash advance to be used for the repair and maintenance of vraious provincial vehicles and equipment </t>
  </si>
  <si>
    <t>EMILIO P. SAMSON JR. RSW</t>
  </si>
  <si>
    <t>to cash advance of financial assistance for petty cash</t>
  </si>
  <si>
    <t xml:space="preserve">cash advance of financial assistance for cultural presentation to be given to diff constituents </t>
  </si>
  <si>
    <t>Edwin B. Sison</t>
  </si>
  <si>
    <t xml:space="preserve">cash advance to be used in pymt of annual registration fees of various motor vehicles with plate numbers ending in five(5) and six(6) </t>
  </si>
  <si>
    <t>GRAND TOTAL</t>
  </si>
  <si>
    <t xml:space="preserve">                Governor</t>
  </si>
</sst>
</file>

<file path=xl/styles.xml><?xml version="1.0" encoding="utf-8"?>
<styleSheet xmlns="http://schemas.openxmlformats.org/spreadsheetml/2006/main">
  <numFmts count="7">
    <numFmt numFmtId="43" formatCode="_(* #,##0.00_);_(* \(#,##0.00\);_(* &quot;-&quot;??_);_(@_)"/>
    <numFmt numFmtId="164" formatCode="_(&quot;₱&quot;* #,##0.00_);_(&quot;₱&quot;* \(#,##0.00\);_(&quot;₱&quot;* &quot;-&quot;??_);_(@_)"/>
    <numFmt numFmtId="165" formatCode="_(\P* #,##0.00_);_(\P* \(#,##0.00\);_(&quot;$&quot;* &quot;-&quot;??_);_(@_)"/>
    <numFmt numFmtId="166" formatCode="_(\P* #,##0.00_);_(* \(#,##0.00\);_(* &quot;-&quot;??_);_(@_)"/>
    <numFmt numFmtId="167" formatCode="mm/dd/yy;@"/>
    <numFmt numFmtId="168" formatCode="mm/dd/yyyy;@"/>
    <numFmt numFmtId="169" formatCode="_(\P* #,##0.00_);_(&quot;$&quot;* \(#,##0.00\);_(&quot;$&quot;* &quot;-&quot;??_);_(@_)"/>
  </numFmts>
  <fonts count="40">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2"/>
      <name val="Calibri"/>
      <family val="2"/>
      <scheme val="minor"/>
    </font>
    <font>
      <b/>
      <u/>
      <sz val="12"/>
      <color theme="1"/>
      <name val="Calibri"/>
      <family val="2"/>
      <scheme val="minor"/>
    </font>
    <font>
      <sz val="12"/>
      <name val="Arial Narrow"/>
      <family val="2"/>
    </font>
    <font>
      <sz val="9"/>
      <name val="Cambria"/>
      <family val="1"/>
      <scheme val="major"/>
    </font>
    <font>
      <sz val="14"/>
      <color theme="1"/>
      <name val="Calibri"/>
      <family val="2"/>
      <scheme val="minor"/>
    </font>
    <font>
      <b/>
      <sz val="14"/>
      <color theme="1"/>
      <name val="Calibri"/>
      <family val="2"/>
      <scheme val="minor"/>
    </font>
    <font>
      <sz val="14"/>
      <name val="Calibri"/>
      <family val="2"/>
      <scheme val="minor"/>
    </font>
    <font>
      <i/>
      <sz val="14"/>
      <color theme="1"/>
      <name val="Calibri"/>
      <family val="2"/>
      <scheme val="minor"/>
    </font>
    <font>
      <b/>
      <sz val="12"/>
      <name val="Arial Narrow"/>
      <family val="2"/>
    </font>
    <font>
      <b/>
      <sz val="11"/>
      <color theme="1"/>
      <name val="Calibri"/>
      <family val="2"/>
      <scheme val="minor"/>
    </font>
    <font>
      <b/>
      <sz val="14"/>
      <name val="Calibri"/>
      <family val="2"/>
      <scheme val="minor"/>
    </font>
    <font>
      <b/>
      <sz val="12"/>
      <name val="Calibri"/>
      <family val="2"/>
      <scheme val="minor"/>
    </font>
    <font>
      <sz val="11"/>
      <name val="Calibri"/>
      <family val="2"/>
      <scheme val="minor"/>
    </font>
    <font>
      <b/>
      <sz val="18"/>
      <name val="Calibri"/>
      <family val="2"/>
      <scheme val="minor"/>
    </font>
    <font>
      <i/>
      <sz val="18"/>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u/>
      <sz val="12"/>
      <color theme="1"/>
      <name val="Calibri"/>
      <family val="2"/>
      <scheme val="minor"/>
    </font>
    <font>
      <i/>
      <sz val="12"/>
      <color theme="1"/>
      <name val="Calibri"/>
      <family val="2"/>
      <scheme val="minor"/>
    </font>
    <font>
      <b/>
      <sz val="9"/>
      <color indexed="81"/>
      <name val="Tahoma"/>
      <charset val="1"/>
    </font>
    <font>
      <sz val="9"/>
      <color indexed="81"/>
      <name val="Tahoma"/>
      <charset val="1"/>
    </font>
    <font>
      <sz val="11"/>
      <name val="Arial"/>
      <family val="2"/>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sz val="11"/>
      <name val="Times New Roman"/>
      <family val="1"/>
    </font>
    <font>
      <sz val="12"/>
      <name val="Times New Roman"/>
      <family val="1"/>
    </font>
    <font>
      <b/>
      <sz val="11"/>
      <name val="Times New Roman"/>
      <family val="1"/>
    </font>
    <font>
      <b/>
      <u/>
      <sz val="11"/>
      <name val="Times New Roman"/>
      <family val="1"/>
    </font>
    <font>
      <b/>
      <sz val="12"/>
      <name val="Times New Roman"/>
      <family val="1"/>
    </font>
    <font>
      <i/>
      <sz val="11"/>
      <name val="Times New Roman"/>
      <family val="1"/>
    </font>
    <font>
      <i/>
      <sz val="12"/>
      <name val="Times New Roman"/>
      <family val="1"/>
    </font>
    <font>
      <u/>
      <sz val="10"/>
      <color theme="1"/>
      <name val="Calibri"/>
      <family val="2"/>
      <scheme val="minor"/>
    </font>
    <font>
      <u/>
      <sz val="14"/>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cellStyleXfs>
  <cellXfs count="393">
    <xf numFmtId="0" fontId="0" fillId="0" borderId="0" xfId="0"/>
    <xf numFmtId="0" fontId="3"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43" fontId="4" fillId="0" borderId="1" xfId="1" applyFont="1" applyBorder="1" applyAlignment="1">
      <alignment vertical="center"/>
    </xf>
    <xf numFmtId="43" fontId="4" fillId="0" borderId="1" xfId="2" applyFont="1" applyBorder="1" applyAlignment="1">
      <alignment vertical="center"/>
    </xf>
    <xf numFmtId="43" fontId="6" fillId="0" borderId="1" xfId="2" applyFont="1" applyBorder="1" applyAlignment="1">
      <alignment vertical="center"/>
    </xf>
    <xf numFmtId="43" fontId="6" fillId="0" borderId="1" xfId="2" applyNumberFormat="1" applyFont="1" applyBorder="1" applyAlignment="1">
      <alignment vertical="center"/>
    </xf>
    <xf numFmtId="43" fontId="6" fillId="2" borderId="1" xfId="2" applyNumberFormat="1" applyFont="1" applyFill="1" applyBorder="1" applyAlignment="1">
      <alignment vertical="center"/>
    </xf>
    <xf numFmtId="9" fontId="6" fillId="0" borderId="1" xfId="2" applyNumberFormat="1" applyFont="1" applyBorder="1" applyAlignment="1">
      <alignment horizontal="center" vertical="center"/>
    </xf>
    <xf numFmtId="43" fontId="0" fillId="0" borderId="1" xfId="1" applyFont="1" applyFill="1" applyBorder="1" applyAlignment="1">
      <alignment vertical="center"/>
    </xf>
    <xf numFmtId="43" fontId="0" fillId="0" borderId="1" xfId="1" applyFont="1" applyFill="1" applyBorder="1" applyAlignment="1">
      <alignment vertical="center" wrapText="1"/>
    </xf>
    <xf numFmtId="0" fontId="3" fillId="0" borderId="0" xfId="0" applyFont="1" applyAlignment="1">
      <alignment horizontal="left"/>
    </xf>
    <xf numFmtId="10" fontId="3" fillId="0" borderId="0" xfId="0" applyNumberFormat="1" applyFont="1"/>
    <xf numFmtId="10" fontId="3" fillId="0" borderId="0" xfId="0" applyNumberFormat="1" applyFont="1" applyAlignment="1">
      <alignment horizontal="left"/>
    </xf>
    <xf numFmtId="0" fontId="0" fillId="0" borderId="1" xfId="0" applyFill="1" applyBorder="1" applyAlignment="1">
      <alignment horizontal="center" vertical="center" wrapText="1"/>
    </xf>
    <xf numFmtId="0" fontId="3" fillId="0" borderId="0" xfId="0" applyFont="1" applyAlignment="1">
      <alignment horizontal="center"/>
    </xf>
    <xf numFmtId="9" fontId="4" fillId="0" borderId="1" xfId="1" applyNumberFormat="1" applyFont="1" applyBorder="1" applyAlignment="1">
      <alignment horizontal="center" vertical="center"/>
    </xf>
    <xf numFmtId="43" fontId="4" fillId="0" borderId="1" xfId="1" applyFont="1" applyBorder="1" applyAlignment="1">
      <alignment horizontal="center" vertical="center"/>
    </xf>
    <xf numFmtId="10" fontId="6" fillId="0" borderId="1" xfId="2" applyNumberFormat="1" applyFont="1" applyBorder="1" applyAlignment="1">
      <alignment horizontal="center" vertical="center"/>
    </xf>
    <xf numFmtId="14" fontId="4" fillId="0" borderId="1" xfId="1" applyNumberFormat="1" applyFont="1" applyBorder="1" applyAlignment="1">
      <alignment horizontal="center" vertical="center"/>
    </xf>
    <xf numFmtId="0" fontId="4" fillId="3" borderId="1" xfId="0" applyFont="1" applyFill="1" applyBorder="1" applyAlignment="1">
      <alignment horizontal="center" vertical="center" wrapText="1"/>
    </xf>
    <xf numFmtId="43" fontId="0" fillId="3" borderId="1" xfId="1" applyFont="1" applyFill="1" applyBorder="1" applyAlignment="1">
      <alignment vertical="center"/>
    </xf>
    <xf numFmtId="14" fontId="4" fillId="3" borderId="1" xfId="1" applyNumberFormat="1" applyFont="1" applyFill="1" applyBorder="1" applyAlignment="1">
      <alignment horizontal="center" vertical="center"/>
    </xf>
    <xf numFmtId="9" fontId="6" fillId="3" borderId="1" xfId="2" applyNumberFormat="1" applyFont="1" applyFill="1" applyBorder="1" applyAlignment="1">
      <alignment horizontal="center" vertical="center"/>
    </xf>
    <xf numFmtId="43" fontId="6" fillId="3" borderId="1" xfId="2" applyNumberFormat="1" applyFont="1" applyFill="1" applyBorder="1" applyAlignment="1">
      <alignment vertical="center"/>
    </xf>
    <xf numFmtId="10" fontId="3" fillId="3" borderId="0" xfId="0" applyNumberFormat="1" applyFont="1" applyFill="1" applyAlignment="1">
      <alignment horizontal="left"/>
    </xf>
    <xf numFmtId="0" fontId="3" fillId="3" borderId="0" xfId="0" applyFont="1" applyFill="1" applyAlignment="1">
      <alignment horizontal="left"/>
    </xf>
    <xf numFmtId="0" fontId="3" fillId="3" borderId="0" xfId="0" applyFont="1" applyFill="1"/>
    <xf numFmtId="0" fontId="3" fillId="0" borderId="0" xfId="0" applyFont="1" applyAlignment="1">
      <alignment horizontal="center"/>
    </xf>
    <xf numFmtId="0" fontId="3" fillId="0" borderId="1" xfId="0" applyFont="1" applyBorder="1"/>
    <xf numFmtId="14" fontId="4" fillId="0" borderId="6" xfId="2" applyNumberFormat="1" applyFont="1" applyBorder="1" applyAlignment="1">
      <alignment horizontal="center" vertical="center" wrapText="1"/>
    </xf>
    <xf numFmtId="43" fontId="4" fillId="0" borderId="0" xfId="1" applyFont="1" applyBorder="1" applyAlignment="1">
      <alignment vertical="center"/>
    </xf>
    <xf numFmtId="14" fontId="4" fillId="0" borderId="0" xfId="2" applyNumberFormat="1" applyFont="1" applyBorder="1" applyAlignment="1">
      <alignment horizontal="center" vertical="center" wrapText="1"/>
    </xf>
    <xf numFmtId="43" fontId="4" fillId="0" borderId="0" xfId="1" applyFont="1" applyFill="1" applyBorder="1" applyAlignment="1">
      <alignment vertical="center"/>
    </xf>
    <xf numFmtId="14" fontId="4" fillId="0" borderId="0" xfId="2" applyNumberFormat="1" applyFont="1" applyFill="1" applyBorder="1" applyAlignment="1">
      <alignment horizontal="center" vertical="center" wrapText="1"/>
    </xf>
    <xf numFmtId="43" fontId="4" fillId="0" borderId="0" xfId="1" applyFont="1" applyFill="1" applyBorder="1" applyAlignment="1">
      <alignment horizontal="center" vertical="center" wrapText="1"/>
    </xf>
    <xf numFmtId="43" fontId="4" fillId="0" borderId="0" xfId="1" applyFont="1" applyBorder="1" applyAlignment="1">
      <alignment horizontal="center" vertical="center" wrapText="1"/>
    </xf>
    <xf numFmtId="0" fontId="3" fillId="0" borderId="0" xfId="0" applyFont="1" applyBorder="1"/>
    <xf numFmtId="9" fontId="7" fillId="0" borderId="2" xfId="6" applyFont="1" applyFill="1" applyBorder="1" applyAlignment="1">
      <alignment horizontal="center" vertical="center"/>
    </xf>
    <xf numFmtId="9" fontId="7" fillId="0" borderId="9" xfId="6" applyFont="1" applyFill="1" applyBorder="1" applyAlignment="1">
      <alignment horizontal="center" vertical="center"/>
    </xf>
    <xf numFmtId="9" fontId="7" fillId="0" borderId="10" xfId="6" applyFont="1" applyFill="1" applyBorder="1" applyAlignment="1">
      <alignment horizontal="center" vertical="center"/>
    </xf>
    <xf numFmtId="9" fontId="1" fillId="0" borderId="2" xfId="6" applyFont="1" applyFill="1" applyBorder="1" applyAlignment="1">
      <alignment vertical="center"/>
    </xf>
    <xf numFmtId="9" fontId="1" fillId="0" borderId="10" xfId="6" applyFont="1" applyFill="1" applyBorder="1" applyAlignment="1">
      <alignment vertical="center"/>
    </xf>
    <xf numFmtId="0" fontId="4" fillId="0" borderId="12" xfId="0" applyFont="1" applyBorder="1" applyAlignment="1">
      <alignment horizontal="left" vertical="center" wrapText="1"/>
    </xf>
    <xf numFmtId="0" fontId="0" fillId="0" borderId="12" xfId="0" applyFill="1" applyBorder="1" applyAlignment="1">
      <alignment vertical="center" wrapText="1"/>
    </xf>
    <xf numFmtId="0" fontId="0" fillId="3" borderId="12" xfId="0" applyFill="1" applyBorder="1" applyAlignment="1">
      <alignment vertical="center" wrapText="1"/>
    </xf>
    <xf numFmtId="0" fontId="5" fillId="0" borderId="12" xfId="0" applyFont="1" applyBorder="1"/>
    <xf numFmtId="0" fontId="3" fillId="0" borderId="3" xfId="0" applyFont="1" applyBorder="1"/>
    <xf numFmtId="0" fontId="3" fillId="0" borderId="14" xfId="0" applyFont="1" applyBorder="1"/>
    <xf numFmtId="0" fontId="3" fillId="0" borderId="7" xfId="0" applyFont="1" applyBorder="1" applyAlignment="1">
      <alignment horizontal="center" vertical="center" wrapText="1"/>
    </xf>
    <xf numFmtId="0" fontId="5" fillId="0" borderId="11" xfId="0" applyFont="1" applyBorder="1"/>
    <xf numFmtId="0" fontId="3" fillId="0" borderId="3" xfId="0" applyFont="1" applyBorder="1" applyAlignment="1">
      <alignment horizontal="center"/>
    </xf>
    <xf numFmtId="0" fontId="0" fillId="0" borderId="0" xfId="0" applyFont="1" applyAlignment="1">
      <alignment horizontal="left" vertical="top" wrapText="1"/>
    </xf>
    <xf numFmtId="0" fontId="9" fillId="0" borderId="0" xfId="0" applyFont="1"/>
    <xf numFmtId="0" fontId="8" fillId="0" borderId="0" xfId="0" applyFont="1"/>
    <xf numFmtId="0" fontId="8" fillId="0" borderId="0" xfId="0" applyFont="1" applyAlignment="1">
      <alignment horizontal="center"/>
    </xf>
    <xf numFmtId="14" fontId="10" fillId="0" borderId="0" xfId="2" applyNumberFormat="1" applyFont="1" applyFill="1" applyBorder="1" applyAlignment="1">
      <alignment horizontal="center" vertical="center" wrapText="1"/>
    </xf>
    <xf numFmtId="0" fontId="11" fillId="0" borderId="0" xfId="0" applyFont="1"/>
    <xf numFmtId="0" fontId="5" fillId="0" borderId="18" xfId="0" applyFont="1" applyBorder="1"/>
    <xf numFmtId="0" fontId="4" fillId="0" borderId="9" xfId="0" applyFont="1" applyBorder="1" applyAlignment="1">
      <alignment horizontal="center" vertical="center" wrapText="1"/>
    </xf>
    <xf numFmtId="43" fontId="4" fillId="0" borderId="19" xfId="1" applyFont="1" applyBorder="1" applyAlignment="1">
      <alignment vertical="center"/>
    </xf>
    <xf numFmtId="43" fontId="4" fillId="0" borderId="20" xfId="1" applyFont="1" applyBorder="1" applyAlignment="1">
      <alignment horizontal="center" vertical="center"/>
    </xf>
    <xf numFmtId="43" fontId="4" fillId="0" borderId="10" xfId="1" applyFont="1" applyBorder="1" applyAlignment="1">
      <alignment horizontal="center" vertical="center"/>
    </xf>
    <xf numFmtId="43" fontId="4" fillId="0" borderId="9" xfId="1" applyFont="1" applyBorder="1" applyAlignment="1">
      <alignment horizontal="center" vertical="center"/>
    </xf>
    <xf numFmtId="14" fontId="4" fillId="0" borderId="21" xfId="2" applyNumberFormat="1" applyFont="1" applyBorder="1" applyAlignment="1">
      <alignment horizontal="center" vertical="center" wrapText="1"/>
    </xf>
    <xf numFmtId="43" fontId="12" fillId="2" borderId="24" xfId="2" applyNumberFormat="1" applyFont="1" applyFill="1" applyBorder="1" applyAlignment="1">
      <alignment vertical="center"/>
    </xf>
    <xf numFmtId="43" fontId="4" fillId="0" borderId="24" xfId="1" applyFont="1" applyBorder="1" applyAlignment="1">
      <alignment vertical="center"/>
    </xf>
    <xf numFmtId="43" fontId="4" fillId="0" borderId="27" xfId="1" applyFont="1" applyBorder="1" applyAlignment="1">
      <alignment vertical="center"/>
    </xf>
    <xf numFmtId="43" fontId="4" fillId="0" borderId="1" xfId="1" applyFont="1" applyBorder="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9" fillId="0" borderId="0" xfId="0" applyFont="1" applyAlignment="1">
      <alignment horizontal="center"/>
    </xf>
    <xf numFmtId="0" fontId="11" fillId="0" borderId="0" xfId="0" applyFont="1" applyAlignment="1">
      <alignment horizont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xf>
    <xf numFmtId="0" fontId="12" fillId="0" borderId="22" xfId="4" applyFont="1" applyBorder="1" applyAlignment="1">
      <alignment horizontal="center" vertical="center" wrapText="1"/>
    </xf>
    <xf numFmtId="0" fontId="12" fillId="0" borderId="23" xfId="4" applyFont="1" applyBorder="1" applyAlignment="1">
      <alignment horizontal="center" vertical="center" wrapText="1"/>
    </xf>
    <xf numFmtId="43" fontId="4" fillId="0" borderId="25" xfId="1" applyFont="1" applyBorder="1" applyAlignment="1">
      <alignment horizontal="center" vertical="center"/>
    </xf>
    <xf numFmtId="43" fontId="4" fillId="0" borderId="26" xfId="1" applyFont="1" applyBorder="1" applyAlignment="1">
      <alignment horizontal="center" vertical="center"/>
    </xf>
    <xf numFmtId="43" fontId="4" fillId="0" borderId="23" xfId="1" applyFont="1" applyBorder="1" applyAlignment="1">
      <alignment horizontal="center" vertical="center"/>
    </xf>
    <xf numFmtId="43" fontId="4" fillId="0" borderId="16" xfId="1" applyFont="1" applyBorder="1" applyAlignment="1">
      <alignment horizontal="center" vertical="center"/>
    </xf>
    <xf numFmtId="43" fontId="4" fillId="0" borderId="17" xfId="1" applyFont="1" applyBorder="1" applyAlignment="1">
      <alignment horizontal="center" vertical="center"/>
    </xf>
    <xf numFmtId="43" fontId="4" fillId="0" borderId="2" xfId="1" applyFont="1" applyBorder="1" applyAlignment="1">
      <alignment horizontal="center" vertical="center"/>
    </xf>
    <xf numFmtId="0" fontId="4" fillId="0" borderId="0" xfId="0" applyFont="1" applyFill="1" applyAlignment="1">
      <alignment vertical="center"/>
    </xf>
    <xf numFmtId="0" fontId="4" fillId="0" borderId="0" xfId="0" applyFont="1" applyFill="1"/>
    <xf numFmtId="0" fontId="4" fillId="0" borderId="0" xfId="0" applyFont="1" applyFill="1" applyAlignment="1">
      <alignment vertical="center" wrapText="1"/>
    </xf>
    <xf numFmtId="0" fontId="14" fillId="0" borderId="0" xfId="0" applyFont="1" applyFill="1" applyAlignment="1">
      <alignment horizontal="center" vertical="center"/>
    </xf>
    <xf numFmtId="0" fontId="14" fillId="0" borderId="0" xfId="0" applyFont="1" applyFill="1" applyAlignment="1">
      <alignment horizontal="center"/>
    </xf>
    <xf numFmtId="0" fontId="15" fillId="0" borderId="2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vertical="center"/>
    </xf>
    <xf numFmtId="0" fontId="15" fillId="0" borderId="29"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4" fillId="0" borderId="0" xfId="0" applyFont="1" applyFill="1" applyAlignment="1">
      <alignment horizontal="center"/>
    </xf>
    <xf numFmtId="0" fontId="15" fillId="0" borderId="32"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9" xfId="0" applyNumberFormat="1" applyFont="1" applyFill="1" applyBorder="1" applyAlignment="1">
      <alignment horizontal="center" vertical="center" wrapText="1"/>
    </xf>
    <xf numFmtId="0" fontId="15" fillId="0" borderId="34" xfId="0" applyFont="1" applyFill="1" applyBorder="1" applyAlignment="1">
      <alignment horizontal="center" vertical="center"/>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9" fontId="15" fillId="0" borderId="7" xfId="0" applyNumberFormat="1" applyFont="1" applyFill="1" applyBorder="1" applyAlignment="1">
      <alignment horizontal="center" vertical="center" wrapText="1"/>
    </xf>
    <xf numFmtId="9" fontId="15" fillId="0" borderId="37" xfId="0" applyNumberFormat="1" applyFont="1" applyFill="1" applyBorder="1" applyAlignment="1">
      <alignment horizontal="center" vertical="center" wrapText="1"/>
    </xf>
    <xf numFmtId="0" fontId="15" fillId="0" borderId="37" xfId="0"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4" fillId="0" borderId="3" xfId="0" applyFont="1" applyFill="1" applyBorder="1" applyAlignment="1">
      <alignment vertical="center" wrapText="1"/>
    </xf>
    <xf numFmtId="43" fontId="14" fillId="0" borderId="3" xfId="1" applyFont="1" applyFill="1" applyBorder="1" applyAlignment="1">
      <alignment vertical="center"/>
    </xf>
    <xf numFmtId="0" fontId="10" fillId="0" borderId="1" xfId="0" applyFont="1" applyFill="1" applyBorder="1" applyAlignment="1">
      <alignment vertical="center" wrapText="1"/>
    </xf>
    <xf numFmtId="43" fontId="10" fillId="0" borderId="1" xfId="1" applyFont="1" applyFill="1" applyBorder="1" applyAlignment="1">
      <alignment vertical="center"/>
    </xf>
    <xf numFmtId="43" fontId="10" fillId="0" borderId="1" xfId="1" applyFont="1" applyFill="1" applyBorder="1" applyAlignment="1">
      <alignment horizontal="center" vertical="center"/>
    </xf>
    <xf numFmtId="0" fontId="10" fillId="0" borderId="1" xfId="0" applyFont="1" applyFill="1" applyBorder="1" applyAlignment="1">
      <alignment vertical="center"/>
    </xf>
    <xf numFmtId="0" fontId="14" fillId="0" borderId="1" xfId="0" applyFont="1" applyFill="1" applyBorder="1" applyAlignment="1">
      <alignment vertical="center" wrapText="1"/>
    </xf>
    <xf numFmtId="43" fontId="14" fillId="0" borderId="1" xfId="1" applyFont="1" applyFill="1" applyBorder="1" applyAlignment="1">
      <alignment vertical="center"/>
    </xf>
    <xf numFmtId="43" fontId="10" fillId="0" borderId="0" xfId="1" applyFont="1" applyFill="1" applyBorder="1" applyAlignment="1">
      <alignment vertical="center"/>
    </xf>
    <xf numFmtId="43" fontId="14" fillId="0" borderId="1" xfId="0" applyNumberFormat="1" applyFont="1" applyFill="1" applyBorder="1" applyAlignment="1">
      <alignment vertical="center"/>
    </xf>
    <xf numFmtId="0" fontId="14" fillId="0" borderId="24" xfId="0" applyFont="1" applyFill="1" applyBorder="1" applyAlignment="1">
      <alignment vertical="center" wrapText="1"/>
    </xf>
    <xf numFmtId="43" fontId="14" fillId="0" borderId="24" xfId="0" applyNumberFormat="1" applyFont="1" applyFill="1" applyBorder="1" applyAlignment="1">
      <alignment vertical="center"/>
    </xf>
    <xf numFmtId="43" fontId="14" fillId="0" borderId="24" xfId="1" applyFont="1" applyFill="1" applyBorder="1" applyAlignment="1">
      <alignment vertical="center"/>
    </xf>
    <xf numFmtId="43" fontId="4" fillId="0" borderId="0" xfId="0" applyNumberFormat="1" applyFont="1" applyFill="1" applyAlignment="1">
      <alignment vertical="center"/>
    </xf>
    <xf numFmtId="0" fontId="10" fillId="0" borderId="0" xfId="0" applyFont="1" applyFill="1" applyAlignment="1">
      <alignment vertical="center"/>
    </xf>
    <xf numFmtId="43" fontId="10" fillId="0" borderId="0" xfId="0" applyNumberFormat="1" applyFont="1" applyFill="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xf numFmtId="0" fontId="20" fillId="0" borderId="0" xfId="0" applyFont="1" applyBorder="1" applyAlignment="1">
      <alignment horizontal="center"/>
    </xf>
    <xf numFmtId="0" fontId="21" fillId="0" borderId="40" xfId="0" applyFont="1" applyBorder="1" applyAlignment="1">
      <alignment horizontal="center" vertical="center"/>
    </xf>
    <xf numFmtId="0" fontId="21" fillId="0" borderId="30" xfId="0" applyFont="1" applyBorder="1" applyAlignment="1">
      <alignment horizontal="center" vertical="center"/>
    </xf>
    <xf numFmtId="0" fontId="21" fillId="0" borderId="41" xfId="0" applyFont="1" applyBorder="1" applyAlignment="1">
      <alignment horizontal="center" vertical="center"/>
    </xf>
    <xf numFmtId="0" fontId="19" fillId="0" borderId="0" xfId="0" applyFont="1" applyAlignment="1">
      <alignment horizontal="center"/>
    </xf>
    <xf numFmtId="43" fontId="19" fillId="0" borderId="0" xfId="1" applyFont="1"/>
    <xf numFmtId="43" fontId="19" fillId="0" borderId="0" xfId="0" applyNumberFormat="1" applyFont="1"/>
    <xf numFmtId="43" fontId="20" fillId="0" borderId="0" xfId="1" applyFont="1" applyBorder="1"/>
    <xf numFmtId="0" fontId="0" fillId="0" borderId="0" xfId="0" applyFont="1"/>
    <xf numFmtId="0" fontId="20" fillId="0" borderId="0" xfId="0" applyFont="1" applyAlignment="1">
      <alignment horizontal="center"/>
    </xf>
    <xf numFmtId="0" fontId="20" fillId="0" borderId="0" xfId="0" applyFont="1" applyAlignment="1"/>
    <xf numFmtId="0" fontId="22" fillId="0" borderId="0" xfId="0" applyFont="1"/>
    <xf numFmtId="164" fontId="3" fillId="0" borderId="0" xfId="0" quotePrefix="1" applyNumberFormat="1" applyFont="1"/>
    <xf numFmtId="0" fontId="3" fillId="0" borderId="44" xfId="0" applyFont="1" applyBorder="1"/>
    <xf numFmtId="4" fontId="3" fillId="0" borderId="44" xfId="0" quotePrefix="1" applyNumberFormat="1" applyFont="1" applyBorder="1" applyAlignment="1">
      <alignment horizontal="center"/>
    </xf>
    <xf numFmtId="0" fontId="3" fillId="0" borderId="17" xfId="0" applyFont="1" applyBorder="1"/>
    <xf numFmtId="4" fontId="3" fillId="0" borderId="44" xfId="0" applyNumberFormat="1" applyFont="1" applyBorder="1" applyAlignment="1">
      <alignment horizontal="center"/>
    </xf>
    <xf numFmtId="164" fontId="3" fillId="0" borderId="44" xfId="1" quotePrefix="1" applyNumberFormat="1" applyFont="1" applyBorder="1"/>
    <xf numFmtId="164" fontId="20" fillId="0" borderId="26" xfId="1" applyNumberFormat="1" applyFont="1" applyBorder="1"/>
    <xf numFmtId="165" fontId="3" fillId="0" borderId="0" xfId="1" applyNumberFormat="1" applyFont="1" applyBorder="1"/>
    <xf numFmtId="0" fontId="20" fillId="0" borderId="0" xfId="0" applyFont="1" applyAlignment="1">
      <alignment horizontal="left"/>
    </xf>
    <xf numFmtId="0" fontId="23" fillId="0" borderId="0" xfId="0" applyFont="1" applyAlignment="1">
      <alignment horizontal="left"/>
    </xf>
    <xf numFmtId="0" fontId="23" fillId="0" borderId="0" xfId="0" applyFont="1"/>
    <xf numFmtId="0" fontId="20" fillId="0" borderId="0" xfId="0" applyFont="1"/>
    <xf numFmtId="0" fontId="26" fillId="0" borderId="0" xfId="8" applyFont="1"/>
    <xf numFmtId="0" fontId="27" fillId="0" borderId="0" xfId="4" applyFont="1"/>
    <xf numFmtId="43" fontId="27" fillId="0" borderId="0" xfId="2" applyFont="1"/>
    <xf numFmtId="0" fontId="28" fillId="0" borderId="0" xfId="4" applyFont="1" applyAlignment="1">
      <alignment horizontal="center"/>
    </xf>
    <xf numFmtId="0" fontId="27" fillId="0" borderId="0" xfId="4" applyFont="1" applyAlignment="1">
      <alignment horizontal="center"/>
    </xf>
    <xf numFmtId="0" fontId="28" fillId="0" borderId="0" xfId="4" applyFont="1"/>
    <xf numFmtId="0" fontId="29" fillId="0" borderId="0" xfId="4" applyFont="1"/>
    <xf numFmtId="164" fontId="27" fillId="0" borderId="0" xfId="2" applyNumberFormat="1" applyFont="1"/>
    <xf numFmtId="43" fontId="27" fillId="0" borderId="44" xfId="2" applyFont="1" applyBorder="1"/>
    <xf numFmtId="43" fontId="28" fillId="0" borderId="17" xfId="2" applyFont="1" applyBorder="1"/>
    <xf numFmtId="164" fontId="28" fillId="0" borderId="17" xfId="2" applyNumberFormat="1" applyFont="1" applyBorder="1"/>
    <xf numFmtId="43" fontId="28" fillId="0" borderId="0" xfId="2" applyFont="1"/>
    <xf numFmtId="0" fontId="27" fillId="0" borderId="0" xfId="4" applyFont="1" applyAlignment="1">
      <alignment wrapText="1"/>
    </xf>
    <xf numFmtId="166" fontId="28" fillId="0" borderId="17" xfId="2" applyNumberFormat="1" applyFont="1" applyBorder="1"/>
    <xf numFmtId="164" fontId="28" fillId="0" borderId="26" xfId="2" applyNumberFormat="1" applyFont="1" applyBorder="1"/>
    <xf numFmtId="166" fontId="28" fillId="0" borderId="0" xfId="2" applyNumberFormat="1" applyFont="1" applyBorder="1"/>
    <xf numFmtId="43" fontId="30" fillId="0" borderId="0" xfId="2" applyFont="1"/>
    <xf numFmtId="0" fontId="31" fillId="0" borderId="0" xfId="0" applyFont="1" applyFill="1"/>
    <xf numFmtId="0" fontId="32" fillId="0" borderId="0" xfId="0" applyFont="1" applyFill="1"/>
    <xf numFmtId="43" fontId="32" fillId="0" borderId="0" xfId="1" applyFont="1" applyFill="1"/>
    <xf numFmtId="0" fontId="32" fillId="0" borderId="0" xfId="0" applyFont="1" applyFill="1" applyAlignment="1">
      <alignment horizontal="center"/>
    </xf>
    <xf numFmtId="0" fontId="33" fillId="0" borderId="0" xfId="0" applyFont="1" applyFill="1" applyAlignment="1">
      <alignment horizontal="center"/>
    </xf>
    <xf numFmtId="43" fontId="31" fillId="0" borderId="0" xfId="1" applyFont="1" applyFill="1"/>
    <xf numFmtId="0" fontId="31" fillId="0" borderId="0" xfId="0" applyFont="1" applyFill="1" applyAlignment="1">
      <alignment horizontal="center"/>
    </xf>
    <xf numFmtId="0" fontId="34" fillId="0" borderId="0" xfId="0" applyFont="1" applyFill="1"/>
    <xf numFmtId="0" fontId="33" fillId="0" borderId="19" xfId="0" applyFont="1" applyFill="1" applyBorder="1" applyAlignment="1">
      <alignment horizontal="center" vertical="center" wrapText="1"/>
    </xf>
    <xf numFmtId="0" fontId="33" fillId="0" borderId="1" xfId="0" applyFont="1" applyFill="1" applyBorder="1" applyAlignment="1">
      <alignment horizontal="center" vertical="center" wrapText="1"/>
    </xf>
    <xf numFmtId="43" fontId="33" fillId="0" borderId="1" xfId="1"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5" fillId="0" borderId="0" xfId="0" applyFont="1" applyFill="1" applyAlignment="1">
      <alignment vertical="center"/>
    </xf>
    <xf numFmtId="0" fontId="33" fillId="0" borderId="3" xfId="0" applyFont="1" applyFill="1" applyBorder="1" applyAlignment="1">
      <alignment horizontal="center" vertical="center" wrapText="1"/>
    </xf>
    <xf numFmtId="43" fontId="33" fillId="0" borderId="3" xfId="1" applyFont="1" applyFill="1" applyBorder="1" applyAlignment="1">
      <alignment horizontal="center" vertical="center" wrapText="1"/>
    </xf>
    <xf numFmtId="0" fontId="33" fillId="0" borderId="1" xfId="0" applyFont="1" applyFill="1" applyBorder="1" applyAlignment="1">
      <alignment horizontal="center" vertical="center" wrapText="1"/>
    </xf>
    <xf numFmtId="43" fontId="33" fillId="0" borderId="1" xfId="1" applyFont="1" applyFill="1" applyBorder="1" applyAlignment="1">
      <alignment horizontal="center" vertical="center" wrapText="1"/>
    </xf>
    <xf numFmtId="0" fontId="31" fillId="0" borderId="1" xfId="0" applyFont="1" applyFill="1" applyBorder="1" applyAlignment="1">
      <alignment vertical="center" wrapText="1"/>
    </xf>
    <xf numFmtId="43" fontId="31" fillId="0" borderId="1" xfId="1" applyFont="1" applyFill="1" applyBorder="1" applyAlignment="1">
      <alignment vertical="center"/>
    </xf>
    <xf numFmtId="0" fontId="31" fillId="0" borderId="1" xfId="0" applyFont="1" applyFill="1" applyBorder="1" applyAlignment="1">
      <alignment vertical="center"/>
    </xf>
    <xf numFmtId="9" fontId="31" fillId="0" borderId="1" xfId="0" applyNumberFormat="1" applyFont="1" applyFill="1" applyBorder="1" applyAlignment="1">
      <alignment horizontal="center" vertical="center"/>
    </xf>
    <xf numFmtId="0" fontId="32" fillId="0" borderId="0" xfId="0" applyFont="1" applyFill="1" applyAlignment="1">
      <alignment vertical="center"/>
    </xf>
    <xf numFmtId="0" fontId="31" fillId="0" borderId="1" xfId="0" applyFont="1" applyFill="1" applyBorder="1" applyAlignment="1">
      <alignment wrapText="1"/>
    </xf>
    <xf numFmtId="0" fontId="31" fillId="0" borderId="0" xfId="0" applyFont="1" applyFill="1" applyAlignment="1">
      <alignment vertical="top" wrapText="1"/>
    </xf>
    <xf numFmtId="43" fontId="31" fillId="0" borderId="0" xfId="1" applyFont="1" applyFill="1" applyBorder="1"/>
    <xf numFmtId="0" fontId="31" fillId="0" borderId="0" xfId="0" applyFont="1" applyFill="1" applyBorder="1"/>
    <xf numFmtId="0" fontId="35" fillId="0" borderId="0" xfId="0" applyFont="1" applyFill="1" applyBorder="1" applyAlignment="1">
      <alignment horizontal="center"/>
    </xf>
    <xf numFmtId="0" fontId="35" fillId="0" borderId="0" xfId="0" applyFont="1" applyFill="1" applyBorder="1" applyAlignment="1"/>
    <xf numFmtId="43" fontId="35" fillId="0" borderId="0" xfId="1" applyFont="1" applyFill="1" applyBorder="1" applyAlignment="1">
      <alignment horizontal="center"/>
    </xf>
    <xf numFmtId="0" fontId="37" fillId="0" borderId="0" xfId="0" applyFont="1" applyFill="1" applyBorder="1" applyAlignment="1">
      <alignment horizontal="center"/>
    </xf>
    <xf numFmtId="0" fontId="37" fillId="0" borderId="0" xfId="0" applyFont="1" applyFill="1" applyBorder="1" applyAlignment="1"/>
    <xf numFmtId="43" fontId="36" fillId="0" borderId="0" xfId="1" applyFont="1" applyFill="1"/>
    <xf numFmtId="0" fontId="36" fillId="0" borderId="0" xfId="0" applyFont="1" applyFill="1"/>
    <xf numFmtId="0" fontId="36" fillId="0" borderId="0" xfId="0" applyFont="1" applyFill="1" applyAlignment="1">
      <alignment horizontal="center"/>
    </xf>
    <xf numFmtId="0" fontId="37" fillId="0" borderId="0" xfId="0" applyFont="1" applyFill="1" applyBorder="1" applyAlignment="1">
      <alignment horizontal="center"/>
    </xf>
    <xf numFmtId="0" fontId="19" fillId="0" borderId="0" xfId="0" applyFont="1" applyAlignment="1">
      <alignment wrapText="1"/>
    </xf>
    <xf numFmtId="0" fontId="20" fillId="0" borderId="39" xfId="0" applyFont="1" applyBorder="1" applyAlignment="1">
      <alignment horizontal="center"/>
    </xf>
    <xf numFmtId="0" fontId="20" fillId="0" borderId="45" xfId="0" applyFont="1" applyBorder="1" applyAlignment="1">
      <alignment horizontal="center"/>
    </xf>
    <xf numFmtId="0" fontId="20" fillId="0" borderId="46" xfId="0" applyFont="1" applyBorder="1" applyAlignment="1">
      <alignment horizontal="center"/>
    </xf>
    <xf numFmtId="0" fontId="3" fillId="0" borderId="47" xfId="0" applyFont="1" applyBorder="1" applyAlignment="1">
      <alignment horizontal="center"/>
    </xf>
    <xf numFmtId="0" fontId="3" fillId="0" borderId="0" xfId="0" applyFont="1" applyBorder="1" applyAlignment="1">
      <alignment horizontal="center"/>
    </xf>
    <xf numFmtId="0" fontId="3" fillId="0" borderId="48" xfId="0" applyFont="1" applyBorder="1" applyAlignment="1">
      <alignment horizontal="center"/>
    </xf>
    <xf numFmtId="0" fontId="3" fillId="0" borderId="47" xfId="0" applyFont="1" applyBorder="1"/>
    <xf numFmtId="0" fontId="3" fillId="0" borderId="0" xfId="0" applyFont="1" applyBorder="1" applyAlignment="1">
      <alignment horizontal="center"/>
    </xf>
    <xf numFmtId="0" fontId="3" fillId="0" borderId="0" xfId="0" applyFont="1" applyBorder="1" applyAlignment="1">
      <alignment wrapText="1"/>
    </xf>
    <xf numFmtId="43" fontId="3" fillId="0" borderId="0" xfId="1" applyFont="1" applyBorder="1"/>
    <xf numFmtId="0" fontId="3" fillId="0" borderId="48" xfId="0" applyFont="1" applyBorder="1"/>
    <xf numFmtId="0" fontId="20" fillId="0" borderId="0" xfId="0" applyFont="1" applyBorder="1"/>
    <xf numFmtId="0" fontId="19" fillId="0" borderId="42" xfId="0" applyFont="1" applyBorder="1"/>
    <xf numFmtId="0" fontId="19" fillId="0" borderId="43" xfId="0" applyFont="1" applyBorder="1"/>
    <xf numFmtId="0" fontId="19" fillId="0" borderId="43" xfId="0" applyFont="1" applyBorder="1" applyAlignment="1">
      <alignment horizontal="center"/>
    </xf>
    <xf numFmtId="0" fontId="19" fillId="0" borderId="43" xfId="0" applyFont="1" applyBorder="1" applyAlignment="1">
      <alignment wrapText="1"/>
    </xf>
    <xf numFmtId="43" fontId="19" fillId="0" borderId="43" xfId="1" applyFont="1" applyBorder="1"/>
    <xf numFmtId="0" fontId="19" fillId="0" borderId="49" xfId="0" applyFont="1" applyBorder="1"/>
    <xf numFmtId="0" fontId="21" fillId="0" borderId="50" xfId="0" applyFont="1" applyBorder="1" applyAlignment="1">
      <alignment horizontal="center" vertical="center" wrapText="1"/>
    </xf>
    <xf numFmtId="0" fontId="21" fillId="0" borderId="50" xfId="0" applyFont="1" applyBorder="1" applyAlignment="1">
      <alignment horizontal="center"/>
    </xf>
    <xf numFmtId="0" fontId="21" fillId="0" borderId="51" xfId="0" applyFont="1" applyBorder="1" applyAlignment="1">
      <alignment horizontal="center" vertical="center"/>
    </xf>
    <xf numFmtId="0" fontId="21" fillId="0" borderId="52" xfId="0" applyFont="1" applyBorder="1" applyAlignment="1">
      <alignment horizontal="center" vertical="center" wrapText="1"/>
    </xf>
    <xf numFmtId="0" fontId="21" fillId="0" borderId="17" xfId="0" applyFont="1" applyBorder="1" applyAlignment="1">
      <alignment horizontal="center" vertical="center"/>
    </xf>
    <xf numFmtId="0" fontId="21" fillId="0" borderId="52"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vertical="center" wrapText="1"/>
    </xf>
    <xf numFmtId="0" fontId="21" fillId="0" borderId="57" xfId="0" applyFont="1" applyBorder="1" applyAlignment="1">
      <alignment horizontal="center" vertical="center"/>
    </xf>
    <xf numFmtId="0" fontId="21" fillId="0" borderId="56" xfId="0" applyFont="1" applyBorder="1" applyAlignment="1">
      <alignment horizontal="center"/>
    </xf>
    <xf numFmtId="43" fontId="21" fillId="0" borderId="58" xfId="1" applyFont="1" applyBorder="1" applyAlignment="1">
      <alignment horizontal="center" vertical="center"/>
    </xf>
    <xf numFmtId="43" fontId="21" fillId="0" borderId="43" xfId="1" applyFont="1" applyBorder="1" applyAlignment="1">
      <alignment horizontal="center" vertical="center"/>
    </xf>
    <xf numFmtId="0" fontId="21" fillId="0" borderId="58" xfId="0" applyFont="1" applyBorder="1" applyAlignment="1">
      <alignment horizontal="center" vertical="center"/>
    </xf>
    <xf numFmtId="0" fontId="21" fillId="0" borderId="49" xfId="0" applyFont="1" applyBorder="1" applyAlignment="1">
      <alignment horizontal="center" vertical="center" wrapText="1"/>
    </xf>
    <xf numFmtId="0" fontId="15" fillId="0" borderId="39" xfId="0" applyFont="1" applyBorder="1" applyAlignment="1">
      <alignment horizontal="center"/>
    </xf>
    <xf numFmtId="0" fontId="15" fillId="0" borderId="45" xfId="0" applyFont="1" applyBorder="1" applyAlignment="1">
      <alignment horizontal="center"/>
    </xf>
    <xf numFmtId="0" fontId="15" fillId="0" borderId="46" xfId="0" applyFont="1" applyBorder="1" applyAlignment="1">
      <alignment horizontal="center"/>
    </xf>
    <xf numFmtId="0" fontId="4" fillId="0" borderId="15" xfId="0" applyFont="1" applyBorder="1" applyAlignment="1">
      <alignment horizontal="left"/>
    </xf>
    <xf numFmtId="43" fontId="3" fillId="0" borderId="4" xfId="1" applyFont="1" applyFill="1" applyBorder="1" applyAlignment="1"/>
    <xf numFmtId="167" fontId="4" fillId="0" borderId="4" xfId="0" applyNumberFormat="1" applyFont="1" applyBorder="1" applyAlignment="1">
      <alignment horizontal="center"/>
    </xf>
    <xf numFmtId="0" fontId="4" fillId="0" borderId="4" xfId="0" applyFont="1" applyBorder="1" applyAlignment="1">
      <alignment horizontal="left" vertical="center" wrapText="1"/>
    </xf>
    <xf numFmtId="43" fontId="3" fillId="0" borderId="4" xfId="1" applyFont="1" applyBorder="1" applyAlignment="1">
      <alignment horizontal="center"/>
    </xf>
    <xf numFmtId="43" fontId="20" fillId="0" borderId="4" xfId="1" applyFont="1" applyBorder="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vertical="center"/>
    </xf>
    <xf numFmtId="0" fontId="21" fillId="0" borderId="5" xfId="0" applyFont="1" applyBorder="1" applyAlignment="1">
      <alignment vertical="center" wrapText="1"/>
    </xf>
    <xf numFmtId="0" fontId="4" fillId="0" borderId="11" xfId="0" applyFont="1" applyBorder="1" applyAlignment="1">
      <alignment horizontal="left"/>
    </xf>
    <xf numFmtId="43" fontId="3" fillId="0" borderId="3" xfId="1" applyFont="1" applyFill="1" applyBorder="1" applyAlignment="1"/>
    <xf numFmtId="167" fontId="4" fillId="0" borderId="1" xfId="0" applyNumberFormat="1" applyFont="1" applyBorder="1" applyAlignment="1">
      <alignment horizontal="center"/>
    </xf>
    <xf numFmtId="0" fontId="4" fillId="0" borderId="1" xfId="0" applyFont="1" applyBorder="1" applyAlignment="1">
      <alignment horizontal="left" vertical="center" wrapText="1"/>
    </xf>
    <xf numFmtId="43" fontId="3" fillId="0" borderId="3" xfId="1" applyFont="1" applyBorder="1" applyAlignment="1">
      <alignment horizontal="center"/>
    </xf>
    <xf numFmtId="43" fontId="20" fillId="0" borderId="3" xfId="1" applyFont="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vertical="center"/>
    </xf>
    <xf numFmtId="0" fontId="21" fillId="0" borderId="14" xfId="0" applyFont="1" applyBorder="1" applyAlignment="1">
      <alignment vertical="center" wrapText="1"/>
    </xf>
    <xf numFmtId="43" fontId="3" fillId="0" borderId="3" xfId="1" applyFont="1" applyBorder="1" applyAlignment="1">
      <alignment horizontal="center" vertical="center"/>
    </xf>
    <xf numFmtId="0" fontId="4" fillId="0" borderId="1" xfId="0" applyFont="1" applyBorder="1" applyAlignment="1">
      <alignment vertical="center" wrapText="1"/>
    </xf>
    <xf numFmtId="0" fontId="4" fillId="0" borderId="12" xfId="0" applyFont="1" applyBorder="1" applyAlignment="1">
      <alignment horizontal="left"/>
    </xf>
    <xf numFmtId="43" fontId="3" fillId="0" borderId="1" xfId="1" applyFont="1" applyFill="1" applyBorder="1" applyAlignment="1"/>
    <xf numFmtId="43" fontId="3" fillId="0" borderId="1" xfId="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0" borderId="6" xfId="0" applyFont="1" applyBorder="1" applyAlignment="1">
      <alignment vertical="center" wrapText="1"/>
    </xf>
    <xf numFmtId="14" fontId="4" fillId="0" borderId="1" xfId="9" quotePrefix="1" applyNumberFormat="1" applyFont="1" applyFill="1" applyBorder="1" applyAlignment="1">
      <alignment horizontal="center"/>
    </xf>
    <xf numFmtId="0" fontId="4" fillId="0" borderId="1" xfId="0" applyFont="1" applyFill="1" applyBorder="1" applyAlignment="1">
      <alignment horizontal="left" vertical="center" wrapText="1"/>
    </xf>
    <xf numFmtId="0" fontId="16" fillId="0" borderId="12" xfId="1" applyNumberFormat="1" applyFont="1" applyFill="1" applyBorder="1" applyAlignment="1">
      <alignment horizontal="left"/>
    </xf>
    <xf numFmtId="43" fontId="3" fillId="0" borderId="1" xfId="1" applyFont="1" applyFill="1" applyBorder="1"/>
    <xf numFmtId="168" fontId="4" fillId="0" borderId="1" xfId="1" applyNumberFormat="1" applyFont="1" applyFill="1" applyBorder="1" applyAlignment="1">
      <alignment horizontal="center"/>
    </xf>
    <xf numFmtId="0" fontId="0" fillId="0" borderId="1" xfId="0" applyFont="1" applyFill="1" applyBorder="1" applyAlignment="1">
      <alignment horizontal="left" vertical="center" wrapText="1"/>
    </xf>
    <xf numFmtId="43" fontId="13" fillId="0" borderId="1"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43" fontId="3" fillId="0" borderId="6" xfId="1" applyFont="1" applyFill="1" applyBorder="1"/>
    <xf numFmtId="0" fontId="13" fillId="0" borderId="1" xfId="0" applyFont="1" applyFill="1" applyBorder="1" applyAlignment="1">
      <alignment horizontal="center" vertical="center" wrapText="1"/>
    </xf>
    <xf numFmtId="43" fontId="0" fillId="0" borderId="1" xfId="1" applyFont="1" applyFill="1" applyBorder="1"/>
    <xf numFmtId="0" fontId="0" fillId="0" borderId="1" xfId="0" applyFont="1" applyFill="1" applyBorder="1"/>
    <xf numFmtId="0" fontId="0" fillId="0" borderId="1" xfId="0" applyFill="1" applyBorder="1" applyAlignment="1">
      <alignment horizontal="left" vertical="center" wrapText="1"/>
    </xf>
    <xf numFmtId="0" fontId="16" fillId="0" borderId="13" xfId="1" applyNumberFormat="1" applyFont="1" applyFill="1" applyBorder="1" applyAlignment="1">
      <alignment horizontal="left"/>
    </xf>
    <xf numFmtId="43" fontId="3" fillId="0" borderId="7" xfId="1" applyFont="1" applyFill="1" applyBorder="1"/>
    <xf numFmtId="168" fontId="4" fillId="0" borderId="7" xfId="1" applyNumberFormat="1" applyFont="1" applyFill="1" applyBorder="1" applyAlignment="1">
      <alignment horizontal="center"/>
    </xf>
    <xf numFmtId="0" fontId="0" fillId="0" borderId="7" xfId="0" applyFont="1" applyFill="1" applyBorder="1" applyAlignment="1">
      <alignment horizontal="left" vertical="center" wrapText="1"/>
    </xf>
    <xf numFmtId="43" fontId="0" fillId="0" borderId="7" xfId="1" applyFont="1" applyFill="1" applyBorder="1"/>
    <xf numFmtId="0" fontId="0" fillId="0" borderId="7" xfId="0" applyFont="1" applyFill="1" applyBorder="1"/>
    <xf numFmtId="43" fontId="3" fillId="0" borderId="8" xfId="1" applyFont="1" applyFill="1" applyBorder="1"/>
    <xf numFmtId="0" fontId="20" fillId="0" borderId="53" xfId="0" applyFont="1" applyBorder="1" applyAlignment="1">
      <alignment horizontal="center"/>
    </xf>
    <xf numFmtId="43" fontId="3" fillId="0" borderId="54" xfId="1" applyFont="1" applyFill="1" applyBorder="1"/>
    <xf numFmtId="168" fontId="16" fillId="0" borderId="54" xfId="1" applyNumberFormat="1" applyFont="1" applyFill="1" applyBorder="1" applyAlignment="1">
      <alignment horizontal="center"/>
    </xf>
    <xf numFmtId="0" fontId="0" fillId="0" borderId="54" xfId="0" applyFont="1" applyFill="1" applyBorder="1" applyAlignment="1">
      <alignment horizontal="left" vertical="center" wrapText="1"/>
    </xf>
    <xf numFmtId="0" fontId="15" fillId="0" borderId="47" xfId="0" applyFont="1" applyBorder="1" applyAlignment="1">
      <alignment horizontal="center"/>
    </xf>
    <xf numFmtId="0" fontId="15" fillId="0" borderId="0" xfId="0" applyFont="1" applyBorder="1" applyAlignment="1">
      <alignment horizontal="center"/>
    </xf>
    <xf numFmtId="0" fontId="15" fillId="0" borderId="48" xfId="0" applyFont="1" applyBorder="1" applyAlignment="1">
      <alignment horizontal="center"/>
    </xf>
    <xf numFmtId="43" fontId="4" fillId="0" borderId="4" xfId="1" applyFont="1" applyBorder="1" applyAlignment="1">
      <alignment horizontal="center"/>
    </xf>
    <xf numFmtId="167" fontId="4" fillId="0" borderId="4" xfId="0" applyNumberFormat="1" applyFont="1" applyFill="1" applyBorder="1" applyAlignment="1">
      <alignment horizontal="center"/>
    </xf>
    <xf numFmtId="0" fontId="4" fillId="0" borderId="4" xfId="0" applyFont="1" applyFill="1" applyBorder="1" applyAlignment="1">
      <alignment horizontal="left" vertical="center" wrapText="1"/>
    </xf>
    <xf numFmtId="43" fontId="15" fillId="0" borderId="4" xfId="1"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43" fontId="4" fillId="0" borderId="1" xfId="1" applyFont="1" applyBorder="1" applyAlignment="1">
      <alignment horizontal="center"/>
    </xf>
    <xf numFmtId="167" fontId="4" fillId="0" borderId="1" xfId="0" applyNumberFormat="1" applyFont="1" applyFill="1" applyBorder="1" applyAlignment="1">
      <alignment horizontal="center"/>
    </xf>
    <xf numFmtId="43" fontId="15" fillId="0" borderId="1" xfId="1" applyFont="1" applyBorder="1" applyAlignment="1">
      <alignment horizontal="center"/>
    </xf>
    <xf numFmtId="0" fontId="15" fillId="0" borderId="1" xfId="0" applyFont="1" applyBorder="1" applyAlignment="1">
      <alignment horizontal="center"/>
    </xf>
    <xf numFmtId="0" fontId="15" fillId="0" borderId="6" xfId="0" applyFont="1" applyBorder="1" applyAlignment="1">
      <alignment horizontal="center"/>
    </xf>
    <xf numFmtId="43" fontId="3" fillId="0" borderId="1" xfId="1" applyFont="1" applyBorder="1"/>
    <xf numFmtId="43" fontId="21" fillId="0" borderId="1" xfId="1" applyFont="1" applyBorder="1" applyAlignment="1">
      <alignment horizontal="center" vertical="center"/>
    </xf>
    <xf numFmtId="0" fontId="4" fillId="0" borderId="12" xfId="0" applyFont="1" applyBorder="1" applyAlignment="1">
      <alignment horizontal="left" wrapText="1"/>
    </xf>
    <xf numFmtId="167" fontId="4" fillId="0" borderId="1" xfId="1" applyNumberFormat="1" applyFont="1" applyFill="1" applyBorder="1" applyAlignment="1">
      <alignment horizontal="center"/>
    </xf>
    <xf numFmtId="0" fontId="3" fillId="0" borderId="0" xfId="0" applyFont="1" applyFill="1"/>
    <xf numFmtId="167" fontId="4" fillId="0" borderId="7" xfId="1" applyNumberFormat="1" applyFont="1" applyFill="1" applyBorder="1" applyAlignment="1">
      <alignment horizontal="center"/>
    </xf>
    <xf numFmtId="43" fontId="13" fillId="0" borderId="7" xfId="1"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20" fillId="0" borderId="36" xfId="0" applyFont="1" applyBorder="1" applyAlignment="1">
      <alignment horizontal="center"/>
    </xf>
    <xf numFmtId="43" fontId="3" fillId="0" borderId="37" xfId="0" applyNumberFormat="1" applyFont="1" applyFill="1" applyBorder="1"/>
    <xf numFmtId="0" fontId="0" fillId="0" borderId="37" xfId="0" applyFont="1" applyFill="1" applyBorder="1" applyAlignment="1">
      <alignment horizontal="center"/>
    </xf>
    <xf numFmtId="0" fontId="0" fillId="0" borderId="37" xfId="0" applyFont="1" applyFill="1" applyBorder="1" applyAlignment="1">
      <alignment wrapText="1"/>
    </xf>
    <xf numFmtId="43" fontId="3" fillId="0" borderId="0" xfId="0" applyNumberFormat="1" applyFont="1" applyFill="1"/>
    <xf numFmtId="0" fontId="20" fillId="0" borderId="32" xfId="0" applyFont="1" applyFill="1" applyBorder="1" applyAlignment="1">
      <alignment horizontal="center"/>
    </xf>
    <xf numFmtId="0" fontId="20" fillId="0" borderId="34" xfId="0" applyFont="1" applyFill="1" applyBorder="1" applyAlignment="1">
      <alignment horizontal="center"/>
    </xf>
    <xf numFmtId="0" fontId="20" fillId="0" borderId="35" xfId="0" applyFont="1" applyFill="1" applyBorder="1" applyAlignment="1">
      <alignment horizontal="center"/>
    </xf>
    <xf numFmtId="0" fontId="0" fillId="0" borderId="15" xfId="0" applyFont="1" applyBorder="1"/>
    <xf numFmtId="43" fontId="3" fillId="0" borderId="4" xfId="1" applyFont="1" applyBorder="1"/>
    <xf numFmtId="167" fontId="4" fillId="0" borderId="4" xfId="0" applyNumberFormat="1" applyFont="1" applyBorder="1" applyAlignment="1"/>
    <xf numFmtId="0" fontId="4" fillId="0" borderId="4" xfId="0" applyFont="1" applyBorder="1" applyAlignment="1">
      <alignment horizontal="left" wrapText="1"/>
    </xf>
    <xf numFmtId="43" fontId="0" fillId="0" borderId="4" xfId="1" applyFont="1" applyBorder="1"/>
    <xf numFmtId="0" fontId="0" fillId="0" borderId="4" xfId="0" applyFont="1" applyBorder="1"/>
    <xf numFmtId="0" fontId="0" fillId="0" borderId="5" xfId="0" applyFont="1" applyBorder="1"/>
    <xf numFmtId="0" fontId="0" fillId="0" borderId="11" xfId="0" applyFont="1" applyBorder="1"/>
    <xf numFmtId="43" fontId="3" fillId="0" borderId="3" xfId="1" applyFont="1" applyBorder="1"/>
    <xf numFmtId="167" fontId="4" fillId="0" borderId="1" xfId="0" applyNumberFormat="1" applyFont="1" applyBorder="1" applyAlignment="1"/>
    <xf numFmtId="0" fontId="4" fillId="0" borderId="1" xfId="0" applyFont="1" applyBorder="1" applyAlignment="1">
      <alignment horizontal="left" wrapText="1"/>
    </xf>
    <xf numFmtId="43" fontId="0" fillId="0" borderId="3" xfId="1" applyFont="1" applyBorder="1"/>
    <xf numFmtId="0" fontId="0" fillId="0" borderId="3" xfId="0" applyFont="1" applyBorder="1"/>
    <xf numFmtId="0" fontId="0" fillId="0" borderId="14" xfId="0" applyFont="1" applyBorder="1"/>
    <xf numFmtId="0" fontId="0" fillId="0" borderId="12" xfId="0" applyFont="1" applyBorder="1"/>
    <xf numFmtId="43" fontId="0" fillId="0" borderId="1" xfId="1" applyFont="1" applyBorder="1"/>
    <xf numFmtId="0" fontId="0" fillId="0" borderId="1" xfId="0" applyFont="1" applyBorder="1"/>
    <xf numFmtId="0" fontId="0" fillId="0" borderId="6" xfId="0" applyFont="1" applyBorder="1"/>
    <xf numFmtId="0" fontId="0" fillId="0" borderId="13" xfId="0" applyFont="1" applyBorder="1"/>
    <xf numFmtId="43" fontId="3" fillId="0" borderId="7" xfId="1" applyFont="1" applyBorder="1"/>
    <xf numFmtId="167" fontId="4" fillId="0" borderId="7" xfId="0" applyNumberFormat="1" applyFont="1" applyBorder="1" applyAlignment="1"/>
    <xf numFmtId="0" fontId="4" fillId="0" borderId="7" xfId="0" applyFont="1" applyBorder="1" applyAlignment="1">
      <alignment horizontal="left" wrapText="1"/>
    </xf>
    <xf numFmtId="43" fontId="0" fillId="0" borderId="7" xfId="1" applyFont="1" applyBorder="1"/>
    <xf numFmtId="0" fontId="0" fillId="0" borderId="7" xfId="0" applyFont="1" applyBorder="1"/>
    <xf numFmtId="0" fontId="0" fillId="0" borderId="8" xfId="0" applyFont="1" applyBorder="1"/>
    <xf numFmtId="43" fontId="3" fillId="0" borderId="37" xfId="0" applyNumberFormat="1" applyFont="1" applyBorder="1"/>
    <xf numFmtId="0" fontId="0" fillId="0" borderId="37" xfId="0" applyFont="1" applyBorder="1" applyAlignment="1">
      <alignment horizontal="center"/>
    </xf>
    <xf numFmtId="0" fontId="0" fillId="0" borderId="37" xfId="0" applyFont="1" applyBorder="1" applyAlignment="1">
      <alignment wrapText="1"/>
    </xf>
    <xf numFmtId="43" fontId="0" fillId="0" borderId="0" xfId="0" applyNumberFormat="1" applyFont="1"/>
    <xf numFmtId="0" fontId="20" fillId="0" borderId="59" xfId="0" applyFont="1" applyBorder="1" applyAlignment="1">
      <alignment horizontal="center"/>
    </xf>
    <xf numFmtId="169" fontId="20" fillId="0" borderId="43" xfId="0" applyNumberFormat="1" applyFont="1" applyBorder="1"/>
    <xf numFmtId="0" fontId="3" fillId="0" borderId="59" xfId="0" applyFont="1" applyBorder="1" applyAlignment="1">
      <alignment horizontal="center"/>
    </xf>
    <xf numFmtId="43" fontId="3" fillId="0" borderId="43" xfId="0" applyNumberFormat="1" applyFont="1" applyBorder="1" applyAlignment="1">
      <alignment wrapText="1"/>
    </xf>
    <xf numFmtId="169" fontId="20" fillId="0" borderId="58" xfId="0" applyNumberFormat="1" applyFont="1" applyBorder="1"/>
    <xf numFmtId="169" fontId="19" fillId="0" borderId="0" xfId="0" applyNumberFormat="1" applyFont="1"/>
    <xf numFmtId="169" fontId="20" fillId="0" borderId="0" xfId="0" applyNumberFormat="1" applyFont="1" applyBorder="1"/>
    <xf numFmtId="43" fontId="3" fillId="0" borderId="0" xfId="0" applyNumberFormat="1" applyFont="1" applyBorder="1" applyAlignment="1">
      <alignment wrapText="1"/>
    </xf>
    <xf numFmtId="0" fontId="0" fillId="0" borderId="0" xfId="0" applyFont="1" applyAlignment="1">
      <alignment horizontal="left" wrapText="1"/>
    </xf>
    <xf numFmtId="0" fontId="0" fillId="0" borderId="0" xfId="0" applyFont="1" applyAlignment="1">
      <alignment horizontal="left" wrapText="1"/>
    </xf>
    <xf numFmtId="43" fontId="0" fillId="0" borderId="0" xfId="0" applyNumberFormat="1" applyFont="1" applyAlignment="1">
      <alignment horizontal="left" wrapText="1"/>
    </xf>
    <xf numFmtId="0" fontId="0" fillId="0" borderId="0" xfId="0" applyFont="1" applyAlignment="1">
      <alignment horizontal="center" wrapText="1"/>
    </xf>
    <xf numFmtId="169" fontId="0" fillId="0" borderId="0" xfId="0" applyNumberFormat="1" applyFont="1" applyAlignment="1">
      <alignment horizontal="left" wrapText="1"/>
    </xf>
    <xf numFmtId="43" fontId="0" fillId="0" borderId="0" xfId="1" applyFont="1" applyAlignment="1">
      <alignment horizontal="left" wrapText="1"/>
    </xf>
    <xf numFmtId="0" fontId="38" fillId="0" borderId="0" xfId="0" applyFont="1" applyBorder="1" applyAlignment="1">
      <alignment horizontal="center"/>
    </xf>
    <xf numFmtId="0" fontId="38" fillId="0" borderId="0" xfId="0" applyFont="1" applyBorder="1"/>
    <xf numFmtId="0" fontId="38" fillId="0" borderId="0" xfId="0" applyFont="1" applyBorder="1" applyAlignment="1">
      <alignment wrapText="1"/>
    </xf>
    <xf numFmtId="43" fontId="38" fillId="0" borderId="0" xfId="1" applyFont="1" applyBorder="1" applyAlignment="1"/>
    <xf numFmtId="43" fontId="38" fillId="0" borderId="0" xfId="1" applyFont="1" applyBorder="1"/>
    <xf numFmtId="0" fontId="9" fillId="0" borderId="0" xfId="0" applyFont="1" applyBorder="1"/>
    <xf numFmtId="0" fontId="39" fillId="0" borderId="0" xfId="0" applyFont="1" applyBorder="1"/>
    <xf numFmtId="0" fontId="39" fillId="0" borderId="0" xfId="0" applyFont="1" applyBorder="1" applyAlignment="1">
      <alignment horizontal="center"/>
    </xf>
    <xf numFmtId="43" fontId="39" fillId="0" borderId="0" xfId="1" applyFont="1" applyBorder="1"/>
    <xf numFmtId="43" fontId="9" fillId="0" borderId="0" xfId="1" applyFont="1" applyBorder="1"/>
    <xf numFmtId="0" fontId="39" fillId="0" borderId="0" xfId="0" applyFont="1" applyBorder="1" applyAlignment="1">
      <alignment wrapText="1"/>
    </xf>
    <xf numFmtId="43" fontId="8" fillId="0" borderId="0" xfId="1" applyFont="1"/>
  </cellXfs>
  <cellStyles count="10">
    <cellStyle name="Comma" xfId="1" builtinId="3"/>
    <cellStyle name="Comma 2" xfId="2"/>
    <cellStyle name="Comma 2 10" xfId="7"/>
    <cellStyle name="Comma 3" xfId="3"/>
    <cellStyle name="Normal" xfId="0" builtinId="0"/>
    <cellStyle name="Normal 2" xfId="4"/>
    <cellStyle name="Normal 2 10" xfId="8"/>
    <cellStyle name="Normal 2 2" xfId="5"/>
    <cellStyle name="Normal 3" xfId="9"/>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103</xdr:row>
      <xdr:rowOff>104775</xdr:rowOff>
    </xdr:from>
    <xdr:to>
      <xdr:col>8</xdr:col>
      <xdr:colOff>273177</xdr:colOff>
      <xdr:row>109</xdr:row>
      <xdr:rowOff>1905</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1" cstate="print"/>
        <a:stretch>
          <a:fillRect/>
        </a:stretch>
      </xdr:blipFill>
      <xdr:spPr>
        <a:xfrm>
          <a:off x="7505700" y="51596925"/>
          <a:ext cx="2359152" cy="1173480"/>
        </a:xfrm>
        <a:prstGeom prst="rect">
          <a:avLst/>
        </a:prstGeom>
      </xdr:spPr>
    </xdr:pic>
    <xdr:clientData/>
  </xdr:twoCellAnchor>
  <xdr:twoCellAnchor editAs="oneCell">
    <xdr:from>
      <xdr:col>0</xdr:col>
      <xdr:colOff>19050</xdr:colOff>
      <xdr:row>104</xdr:row>
      <xdr:rowOff>85725</xdr:rowOff>
    </xdr:from>
    <xdr:to>
      <xdr:col>0</xdr:col>
      <xdr:colOff>2057400</xdr:colOff>
      <xdr:row>108</xdr:row>
      <xdr:rowOff>235501</xdr:rowOff>
    </xdr:to>
    <xdr:pic>
      <xdr:nvPicPr>
        <xdr:cNvPr id="4" name="Picture 3">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19050" y="51777900"/>
          <a:ext cx="2038350" cy="98797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9524</xdr:colOff>
      <xdr:row>57</xdr:row>
      <xdr:rowOff>0</xdr:rowOff>
    </xdr:from>
    <xdr:to>
      <xdr:col>6</xdr:col>
      <xdr:colOff>257175</xdr:colOff>
      <xdr:row>61</xdr:row>
      <xdr:rowOff>180975</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5743574" y="15440025"/>
          <a:ext cx="2581276" cy="1247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8289</xdr:colOff>
      <xdr:row>43</xdr:row>
      <xdr:rowOff>28580</xdr:rowOff>
    </xdr:from>
    <xdr:to>
      <xdr:col>8</xdr:col>
      <xdr:colOff>207900</xdr:colOff>
      <xdr:row>47</xdr:row>
      <xdr:rowOff>183325</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056289" y="8648705"/>
          <a:ext cx="2028411" cy="954845"/>
        </a:xfrm>
        <a:prstGeom prst="rect">
          <a:avLst/>
        </a:prstGeom>
        <a:noFill/>
        <a:ln w="9525">
          <a:noFill/>
          <a:miter lim="800000"/>
          <a:headEnd/>
          <a:tailEnd/>
        </a:ln>
      </xdr:spPr>
    </xdr:pic>
    <xdr:clientData/>
  </xdr:twoCellAnchor>
  <xdr:twoCellAnchor editAs="oneCell">
    <xdr:from>
      <xdr:col>5</xdr:col>
      <xdr:colOff>8303</xdr:colOff>
      <xdr:row>48</xdr:row>
      <xdr:rowOff>74958</xdr:rowOff>
    </xdr:from>
    <xdr:to>
      <xdr:col>8</xdr:col>
      <xdr:colOff>484089</xdr:colOff>
      <xdr:row>53</xdr:row>
      <xdr:rowOff>184702</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3056303" y="9695208"/>
          <a:ext cx="2304586" cy="11098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3171824</xdr:colOff>
      <xdr:row>53</xdr:row>
      <xdr:rowOff>19050</xdr:rowOff>
    </xdr:from>
    <xdr:to>
      <xdr:col>5</xdr:col>
      <xdr:colOff>19050</xdr:colOff>
      <xdr:row>57</xdr:row>
      <xdr:rowOff>197401</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3581399" y="10706100"/>
          <a:ext cx="2019301" cy="97845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13</xdr:row>
      <xdr:rowOff>390525</xdr:rowOff>
    </xdr:from>
    <xdr:to>
      <xdr:col>0</xdr:col>
      <xdr:colOff>2190750</xdr:colOff>
      <xdr:row>19</xdr:row>
      <xdr:rowOff>6901</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104775" y="5543550"/>
          <a:ext cx="2085975" cy="987976"/>
        </a:xfrm>
        <a:prstGeom prst="rect">
          <a:avLst/>
        </a:prstGeom>
        <a:noFill/>
        <a:ln w="9525">
          <a:noFill/>
          <a:miter lim="800000"/>
          <a:headEnd/>
          <a:tailEnd/>
        </a:ln>
      </xdr:spPr>
    </xdr:pic>
    <xdr:clientData/>
  </xdr:twoCellAnchor>
  <xdr:twoCellAnchor editAs="oneCell">
    <xdr:from>
      <xdr:col>6</xdr:col>
      <xdr:colOff>323849</xdr:colOff>
      <xdr:row>13</xdr:row>
      <xdr:rowOff>266700</xdr:rowOff>
    </xdr:from>
    <xdr:to>
      <xdr:col>8</xdr:col>
      <xdr:colOff>1123949</xdr:colOff>
      <xdr:row>19</xdr:row>
      <xdr:rowOff>46382</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7181849" y="5419725"/>
          <a:ext cx="2619375" cy="11512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98</xdr:row>
      <xdr:rowOff>66675</xdr:rowOff>
    </xdr:from>
    <xdr:to>
      <xdr:col>1</xdr:col>
      <xdr:colOff>19049</xdr:colOff>
      <xdr:row>103</xdr:row>
      <xdr:rowOff>197401</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19049" y="52235100"/>
          <a:ext cx="2162175" cy="1016551"/>
        </a:xfrm>
        <a:prstGeom prst="rect">
          <a:avLst/>
        </a:prstGeom>
        <a:noFill/>
        <a:ln w="9525">
          <a:noFill/>
          <a:miter lim="800000"/>
          <a:headEnd/>
          <a:tailEnd/>
        </a:ln>
      </xdr:spPr>
    </xdr:pic>
    <xdr:clientData/>
  </xdr:twoCellAnchor>
  <xdr:twoCellAnchor editAs="oneCell">
    <xdr:from>
      <xdr:col>4</xdr:col>
      <xdr:colOff>923925</xdr:colOff>
      <xdr:row>97</xdr:row>
      <xdr:rowOff>285750</xdr:rowOff>
    </xdr:from>
    <xdr:to>
      <xdr:col>7</xdr:col>
      <xdr:colOff>533400</xdr:colOff>
      <xdr:row>103</xdr:row>
      <xdr:rowOff>198782</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8210550" y="52073175"/>
          <a:ext cx="2552700" cy="1179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K120"/>
  <sheetViews>
    <sheetView topLeftCell="A98" zoomScaleNormal="100" zoomScaleSheetLayoutView="95" workbookViewId="0">
      <selection activeCell="F108" sqref="F108:F111"/>
    </sheetView>
  </sheetViews>
  <sheetFormatPr defaultRowHeight="15.75"/>
  <cols>
    <col min="1" max="1" width="43.42578125" style="1" customWidth="1"/>
    <col min="2" max="2" width="14.42578125" style="1" customWidth="1"/>
    <col min="3" max="3" width="15.140625" style="1" bestFit="1" customWidth="1"/>
    <col min="4" max="4" width="11" style="30" customWidth="1"/>
    <col min="5" max="5" width="13.5703125" style="30" customWidth="1"/>
    <col min="6" max="6" width="15" style="17" customWidth="1"/>
    <col min="7" max="7" width="19.5703125" style="1" customWidth="1"/>
    <col min="8" max="8" width="11.7109375" style="1" customWidth="1"/>
    <col min="9" max="9" width="13.85546875" style="1" customWidth="1"/>
    <col min="10" max="10" width="0.28515625" style="14" hidden="1" customWidth="1"/>
    <col min="11" max="11" width="12.85546875" style="1" hidden="1" customWidth="1"/>
    <col min="12" max="12" width="0" style="1" hidden="1" customWidth="1"/>
    <col min="13" max="16384" width="9.140625" style="1"/>
  </cols>
  <sheetData>
    <row r="1" spans="1:11">
      <c r="A1" s="1" t="s">
        <v>0</v>
      </c>
    </row>
    <row r="3" spans="1:11" ht="18.75">
      <c r="A3" s="73" t="s">
        <v>1</v>
      </c>
      <c r="B3" s="73"/>
      <c r="C3" s="73"/>
      <c r="D3" s="73"/>
      <c r="E3" s="73"/>
      <c r="F3" s="73"/>
      <c r="G3" s="73"/>
      <c r="H3" s="73"/>
      <c r="I3" s="73"/>
    </row>
    <row r="4" spans="1:11" ht="18.75">
      <c r="A4" s="73" t="s">
        <v>188</v>
      </c>
      <c r="B4" s="73"/>
      <c r="C4" s="73"/>
      <c r="D4" s="73"/>
      <c r="E4" s="73"/>
      <c r="F4" s="73"/>
      <c r="G4" s="73"/>
      <c r="H4" s="73"/>
      <c r="I4" s="73"/>
    </row>
    <row r="6" spans="1:11" ht="16.5" thickBot="1">
      <c r="A6" s="1" t="s">
        <v>2</v>
      </c>
    </row>
    <row r="7" spans="1:11" ht="15.75" customHeight="1">
      <c r="A7" s="79" t="s">
        <v>3</v>
      </c>
      <c r="B7" s="81" t="s">
        <v>4</v>
      </c>
      <c r="C7" s="81" t="s">
        <v>5</v>
      </c>
      <c r="D7" s="75" t="s">
        <v>6</v>
      </c>
      <c r="E7" s="75" t="s">
        <v>7</v>
      </c>
      <c r="F7" s="83" t="s">
        <v>10</v>
      </c>
      <c r="G7" s="83"/>
      <c r="H7" s="75" t="s">
        <v>11</v>
      </c>
      <c r="I7" s="77" t="s">
        <v>12</v>
      </c>
    </row>
    <row r="8" spans="1:11" ht="48" thickBot="1">
      <c r="A8" s="80"/>
      <c r="B8" s="82"/>
      <c r="C8" s="82"/>
      <c r="D8" s="76"/>
      <c r="E8" s="76"/>
      <c r="F8" s="51" t="s">
        <v>8</v>
      </c>
      <c r="G8" s="51" t="s">
        <v>9</v>
      </c>
      <c r="H8" s="76"/>
      <c r="I8" s="78"/>
    </row>
    <row r="9" spans="1:11" ht="16.5" customHeight="1">
      <c r="A9" s="52" t="s">
        <v>13</v>
      </c>
      <c r="B9" s="49"/>
      <c r="C9" s="49"/>
      <c r="D9" s="53"/>
      <c r="E9" s="53"/>
      <c r="F9" s="53"/>
      <c r="G9" s="49"/>
      <c r="H9" s="49"/>
      <c r="I9" s="50"/>
    </row>
    <row r="10" spans="1:11">
      <c r="A10" s="45"/>
      <c r="B10" s="4"/>
      <c r="C10" s="6"/>
      <c r="D10" s="19"/>
      <c r="E10" s="19"/>
      <c r="F10" s="18"/>
      <c r="G10" s="5"/>
      <c r="H10" s="5"/>
      <c r="I10" s="32" t="s">
        <v>190</v>
      </c>
    </row>
    <row r="11" spans="1:11" ht="56.25" customHeight="1">
      <c r="A11" s="46" t="s">
        <v>186</v>
      </c>
      <c r="B11" s="2" t="s">
        <v>30</v>
      </c>
      <c r="C11" s="11">
        <v>6111593</v>
      </c>
      <c r="D11" s="21">
        <v>42880</v>
      </c>
      <c r="E11" s="19" t="s">
        <v>192</v>
      </c>
      <c r="F11" s="10">
        <v>0.5</v>
      </c>
      <c r="G11" s="7">
        <v>2441183.7799999998</v>
      </c>
      <c r="H11" s="5"/>
      <c r="I11" s="32" t="s">
        <v>190</v>
      </c>
      <c r="J11" s="40">
        <v>0.4</v>
      </c>
      <c r="K11" s="16" t="s">
        <v>21</v>
      </c>
    </row>
    <row r="12" spans="1:11" ht="44.25" customHeight="1">
      <c r="A12" s="46" t="s">
        <v>187</v>
      </c>
      <c r="B12" s="3" t="s">
        <v>31</v>
      </c>
      <c r="C12" s="11">
        <v>504156</v>
      </c>
      <c r="D12" s="21">
        <v>42930</v>
      </c>
      <c r="E12" s="19" t="s">
        <v>192</v>
      </c>
      <c r="F12" s="10">
        <v>0.3</v>
      </c>
      <c r="G12" s="8">
        <f>C12*F12</f>
        <v>151246.79999999999</v>
      </c>
      <c r="H12" s="5"/>
      <c r="I12" s="32" t="s">
        <v>190</v>
      </c>
      <c r="J12" s="40"/>
      <c r="K12" s="16" t="s">
        <v>19</v>
      </c>
    </row>
    <row r="13" spans="1:11" ht="76.5" customHeight="1">
      <c r="A13" s="46" t="s">
        <v>33</v>
      </c>
      <c r="B13" s="3" t="s">
        <v>32</v>
      </c>
      <c r="C13" s="11">
        <v>4437467</v>
      </c>
      <c r="D13" s="21">
        <v>42870</v>
      </c>
      <c r="E13" s="19" t="s">
        <v>192</v>
      </c>
      <c r="F13" s="10">
        <v>0.68</v>
      </c>
      <c r="G13" s="8">
        <f>C13*F13</f>
        <v>3017477.56</v>
      </c>
      <c r="H13" s="5"/>
      <c r="I13" s="32" t="s">
        <v>190</v>
      </c>
      <c r="J13" s="41">
        <v>0.51890000000000003</v>
      </c>
      <c r="K13" s="16" t="s">
        <v>24</v>
      </c>
    </row>
    <row r="14" spans="1:11" ht="45" customHeight="1">
      <c r="A14" s="46" t="s">
        <v>35</v>
      </c>
      <c r="B14" s="3" t="s">
        <v>34</v>
      </c>
      <c r="C14" s="11">
        <v>900350</v>
      </c>
      <c r="D14" s="21">
        <v>42877</v>
      </c>
      <c r="E14" s="19" t="s">
        <v>192</v>
      </c>
      <c r="F14" s="10">
        <v>0.55000000000000004</v>
      </c>
      <c r="G14" s="8">
        <f>C14*F14</f>
        <v>495192.50000000006</v>
      </c>
      <c r="H14" s="5"/>
      <c r="I14" s="32" t="s">
        <v>190</v>
      </c>
      <c r="J14" s="41">
        <v>0.84150000000000003</v>
      </c>
      <c r="K14" s="16" t="s">
        <v>18</v>
      </c>
    </row>
    <row r="15" spans="1:11" ht="54" customHeight="1">
      <c r="A15" s="46" t="s">
        <v>37</v>
      </c>
      <c r="B15" s="3" t="s">
        <v>36</v>
      </c>
      <c r="C15" s="11">
        <v>523163</v>
      </c>
      <c r="D15" s="70" t="s">
        <v>192</v>
      </c>
      <c r="E15" s="70"/>
      <c r="F15" s="10">
        <v>0.4</v>
      </c>
      <c r="G15" s="8">
        <f>C15*F15</f>
        <v>209265.2</v>
      </c>
      <c r="H15" s="5"/>
      <c r="I15" s="32" t="s">
        <v>190</v>
      </c>
      <c r="J15" s="41"/>
      <c r="K15" s="16" t="s">
        <v>19</v>
      </c>
    </row>
    <row r="16" spans="1:11" ht="87.75" customHeight="1">
      <c r="A16" s="46" t="s">
        <v>38</v>
      </c>
      <c r="B16" s="3" t="s">
        <v>39</v>
      </c>
      <c r="C16" s="11">
        <v>20311.650000000001</v>
      </c>
      <c r="D16" s="70" t="s">
        <v>191</v>
      </c>
      <c r="E16" s="70"/>
      <c r="F16" s="70"/>
      <c r="G16" s="11">
        <v>20311.650000000001</v>
      </c>
      <c r="H16" s="5"/>
      <c r="I16" s="32" t="s">
        <v>190</v>
      </c>
      <c r="J16" s="41"/>
      <c r="K16" s="16" t="s">
        <v>19</v>
      </c>
    </row>
    <row r="17" spans="1:11" ht="45">
      <c r="A17" s="46" t="s">
        <v>40</v>
      </c>
      <c r="B17" s="3" t="s">
        <v>41</v>
      </c>
      <c r="C17" s="11">
        <v>3000000</v>
      </c>
      <c r="D17" s="70" t="s">
        <v>191</v>
      </c>
      <c r="E17" s="70"/>
      <c r="F17" s="70"/>
      <c r="G17" s="11">
        <v>3000000</v>
      </c>
      <c r="H17" s="5"/>
      <c r="I17" s="32" t="s">
        <v>190</v>
      </c>
      <c r="J17" s="41"/>
      <c r="K17" s="16" t="s">
        <v>19</v>
      </c>
    </row>
    <row r="18" spans="1:11" ht="60">
      <c r="A18" s="46" t="s">
        <v>42</v>
      </c>
      <c r="B18" s="3" t="s">
        <v>43</v>
      </c>
      <c r="C18" s="11">
        <v>950807.11</v>
      </c>
      <c r="D18" s="21">
        <v>42933</v>
      </c>
      <c r="E18" s="19" t="s">
        <v>192</v>
      </c>
      <c r="F18" s="20">
        <v>7.8399999999999997E-2</v>
      </c>
      <c r="G18" s="8">
        <f>C18*F18</f>
        <v>74543.277424</v>
      </c>
      <c r="H18" s="5"/>
      <c r="I18" s="32" t="s">
        <v>190</v>
      </c>
      <c r="J18" s="41"/>
      <c r="K18" s="16" t="s">
        <v>19</v>
      </c>
    </row>
    <row r="19" spans="1:11" ht="45">
      <c r="A19" s="46" t="s">
        <v>44</v>
      </c>
      <c r="B19" s="3" t="s">
        <v>45</v>
      </c>
      <c r="C19" s="11">
        <v>2233078</v>
      </c>
      <c r="D19" s="21">
        <v>42942</v>
      </c>
      <c r="E19" s="19" t="s">
        <v>192</v>
      </c>
      <c r="F19" s="10">
        <v>0.25</v>
      </c>
      <c r="G19" s="8">
        <f>C19*F19</f>
        <v>558269.5</v>
      </c>
      <c r="H19" s="5"/>
      <c r="I19" s="32" t="s">
        <v>190</v>
      </c>
      <c r="J19" s="41"/>
      <c r="K19" s="16" t="s">
        <v>19</v>
      </c>
    </row>
    <row r="20" spans="1:11" ht="45">
      <c r="A20" s="46" t="s">
        <v>46</v>
      </c>
      <c r="B20" s="3" t="s">
        <v>47</v>
      </c>
      <c r="C20" s="11">
        <v>1131044</v>
      </c>
      <c r="D20" s="21">
        <v>42919</v>
      </c>
      <c r="E20" s="19" t="s">
        <v>192</v>
      </c>
      <c r="F20" s="20">
        <v>0.74850000000000005</v>
      </c>
      <c r="G20" s="8">
        <f>C20*F20</f>
        <v>846586.43400000001</v>
      </c>
      <c r="H20" s="5"/>
      <c r="I20" s="32" t="s">
        <v>190</v>
      </c>
      <c r="J20" s="41"/>
      <c r="K20" s="16" t="s">
        <v>19</v>
      </c>
    </row>
    <row r="21" spans="1:11" ht="45">
      <c r="A21" s="46" t="s">
        <v>48</v>
      </c>
      <c r="B21" s="3" t="s">
        <v>49</v>
      </c>
      <c r="C21" s="11">
        <v>729856</v>
      </c>
      <c r="D21" s="70" t="s">
        <v>191</v>
      </c>
      <c r="E21" s="70"/>
      <c r="F21" s="70"/>
      <c r="G21" s="11">
        <v>729856</v>
      </c>
      <c r="H21" s="5"/>
      <c r="I21" s="32" t="s">
        <v>190</v>
      </c>
      <c r="J21" s="41"/>
      <c r="K21" s="16" t="s">
        <v>19</v>
      </c>
    </row>
    <row r="22" spans="1:11" ht="60">
      <c r="A22" s="46" t="s">
        <v>51</v>
      </c>
      <c r="B22" s="3" t="s">
        <v>50</v>
      </c>
      <c r="C22" s="11">
        <v>164799.84</v>
      </c>
      <c r="D22" s="70" t="s">
        <v>191</v>
      </c>
      <c r="E22" s="70"/>
      <c r="F22" s="70"/>
      <c r="G22" s="11">
        <v>164799.84</v>
      </c>
      <c r="H22" s="5"/>
      <c r="I22" s="32" t="s">
        <v>190</v>
      </c>
      <c r="J22" s="41"/>
      <c r="K22" s="16" t="s">
        <v>19</v>
      </c>
    </row>
    <row r="23" spans="1:11" ht="47.25">
      <c r="A23" s="46" t="s">
        <v>53</v>
      </c>
      <c r="B23" s="3" t="s">
        <v>52</v>
      </c>
      <c r="C23" s="11">
        <v>162935</v>
      </c>
      <c r="D23" s="21">
        <v>42941</v>
      </c>
      <c r="E23" s="21">
        <v>42224</v>
      </c>
      <c r="F23" s="10">
        <v>1</v>
      </c>
      <c r="G23" s="9">
        <v>161814.91</v>
      </c>
      <c r="H23" s="5"/>
      <c r="I23" s="32" t="s">
        <v>190</v>
      </c>
      <c r="J23" s="41"/>
      <c r="K23" s="16" t="s">
        <v>19</v>
      </c>
    </row>
    <row r="24" spans="1:11" ht="60">
      <c r="A24" s="46" t="s">
        <v>54</v>
      </c>
      <c r="B24" s="3" t="s">
        <v>55</v>
      </c>
      <c r="C24" s="11">
        <v>552931</v>
      </c>
      <c r="D24" s="70" t="s">
        <v>191</v>
      </c>
      <c r="E24" s="70"/>
      <c r="F24" s="70"/>
      <c r="G24" s="11">
        <v>552931</v>
      </c>
      <c r="H24" s="5"/>
      <c r="I24" s="32" t="s">
        <v>190</v>
      </c>
      <c r="J24" s="41"/>
      <c r="K24" s="16" t="s">
        <v>19</v>
      </c>
    </row>
    <row r="25" spans="1:11" ht="47.25">
      <c r="A25" s="46" t="s">
        <v>56</v>
      </c>
      <c r="B25" s="3" t="s">
        <v>57</v>
      </c>
      <c r="C25" s="11">
        <v>202528.47</v>
      </c>
      <c r="D25" s="70" t="s">
        <v>191</v>
      </c>
      <c r="E25" s="70"/>
      <c r="F25" s="70"/>
      <c r="G25" s="11">
        <v>202528.47</v>
      </c>
      <c r="H25" s="5"/>
      <c r="I25" s="32" t="s">
        <v>190</v>
      </c>
      <c r="J25" s="40"/>
      <c r="K25" s="16" t="s">
        <v>19</v>
      </c>
    </row>
    <row r="26" spans="1:11" ht="58.5" customHeight="1">
      <c r="A26" s="46" t="s">
        <v>58</v>
      </c>
      <c r="B26" s="3" t="s">
        <v>59</v>
      </c>
      <c r="C26" s="12">
        <v>448989</v>
      </c>
      <c r="D26" s="70" t="s">
        <v>191</v>
      </c>
      <c r="E26" s="70"/>
      <c r="F26" s="70"/>
      <c r="G26" s="12">
        <v>448989</v>
      </c>
      <c r="H26" s="5"/>
      <c r="I26" s="32" t="s">
        <v>190</v>
      </c>
      <c r="J26" s="40"/>
      <c r="K26" s="16" t="s">
        <v>19</v>
      </c>
    </row>
    <row r="27" spans="1:11" ht="68.25" customHeight="1">
      <c r="A27" s="46" t="s">
        <v>60</v>
      </c>
      <c r="B27" s="3" t="s">
        <v>61</v>
      </c>
      <c r="C27" s="11">
        <v>315472.78999999998</v>
      </c>
      <c r="D27" s="70" t="s">
        <v>191</v>
      </c>
      <c r="E27" s="70"/>
      <c r="F27" s="70"/>
      <c r="G27" s="11">
        <v>315472.78999999998</v>
      </c>
      <c r="H27" s="5"/>
      <c r="I27" s="32" t="s">
        <v>190</v>
      </c>
      <c r="J27" s="41"/>
      <c r="K27" s="16" t="s">
        <v>19</v>
      </c>
    </row>
    <row r="28" spans="1:11" ht="34.5" customHeight="1">
      <c r="A28" s="46" t="s">
        <v>65</v>
      </c>
      <c r="B28" s="3" t="s">
        <v>62</v>
      </c>
      <c r="C28" s="11">
        <v>2167431</v>
      </c>
      <c r="D28" s="21">
        <v>42880</v>
      </c>
      <c r="E28" s="19" t="s">
        <v>192</v>
      </c>
      <c r="F28" s="10">
        <v>0.4</v>
      </c>
      <c r="G28" s="9">
        <v>865535.5</v>
      </c>
      <c r="H28" s="5"/>
      <c r="I28" s="32" t="s">
        <v>190</v>
      </c>
      <c r="J28" s="15">
        <v>1</v>
      </c>
      <c r="K28" s="13" t="s">
        <v>18</v>
      </c>
    </row>
    <row r="29" spans="1:11" ht="52.5" customHeight="1">
      <c r="A29" s="46" t="s">
        <v>64</v>
      </c>
      <c r="B29" s="3" t="s">
        <v>63</v>
      </c>
      <c r="C29" s="11">
        <v>1524013</v>
      </c>
      <c r="D29" s="21">
        <v>42878</v>
      </c>
      <c r="E29" s="19" t="s">
        <v>192</v>
      </c>
      <c r="F29" s="20">
        <v>0.62529999999999997</v>
      </c>
      <c r="G29" s="9">
        <v>865535.5</v>
      </c>
      <c r="H29" s="5"/>
      <c r="I29" s="32" t="s">
        <v>190</v>
      </c>
      <c r="J29" s="15"/>
      <c r="K29" s="13" t="s">
        <v>19</v>
      </c>
    </row>
    <row r="30" spans="1:11" ht="48" customHeight="1">
      <c r="A30" s="46" t="s">
        <v>69</v>
      </c>
      <c r="B30" s="3" t="s">
        <v>66</v>
      </c>
      <c r="C30" s="11">
        <v>706598</v>
      </c>
      <c r="D30" s="21">
        <v>42933</v>
      </c>
      <c r="E30" s="19" t="s">
        <v>192</v>
      </c>
      <c r="F30" s="10">
        <v>0.15</v>
      </c>
      <c r="G30" s="9">
        <v>865535.5</v>
      </c>
      <c r="H30" s="5"/>
      <c r="I30" s="32" t="s">
        <v>190</v>
      </c>
      <c r="J30" s="15"/>
      <c r="K30" s="13" t="s">
        <v>19</v>
      </c>
    </row>
    <row r="31" spans="1:11" ht="48" customHeight="1">
      <c r="A31" s="46" t="s">
        <v>68</v>
      </c>
      <c r="B31" s="3" t="s">
        <v>67</v>
      </c>
      <c r="C31" s="11">
        <v>226814</v>
      </c>
      <c r="D31" s="21">
        <v>42867</v>
      </c>
      <c r="E31" s="21">
        <v>42884</v>
      </c>
      <c r="F31" s="10">
        <v>1</v>
      </c>
      <c r="G31" s="11">
        <v>226814</v>
      </c>
      <c r="H31" s="5"/>
      <c r="I31" s="32" t="s">
        <v>190</v>
      </c>
      <c r="J31" s="15">
        <v>1</v>
      </c>
      <c r="K31" s="13" t="s">
        <v>18</v>
      </c>
    </row>
    <row r="32" spans="1:11" ht="48" customHeight="1">
      <c r="A32" s="46" t="s">
        <v>71</v>
      </c>
      <c r="B32" s="3" t="s">
        <v>70</v>
      </c>
      <c r="C32" s="11">
        <v>253895</v>
      </c>
      <c r="D32" s="21">
        <v>42873</v>
      </c>
      <c r="E32" s="21">
        <v>42916</v>
      </c>
      <c r="F32" s="10">
        <v>1</v>
      </c>
      <c r="G32" s="11">
        <v>253895</v>
      </c>
      <c r="H32" s="5"/>
      <c r="I32" s="32" t="s">
        <v>190</v>
      </c>
      <c r="J32" s="15"/>
      <c r="K32" s="13" t="s">
        <v>19</v>
      </c>
    </row>
    <row r="33" spans="1:11" ht="48" customHeight="1">
      <c r="A33" s="46" t="s">
        <v>73</v>
      </c>
      <c r="B33" s="3" t="s">
        <v>72</v>
      </c>
      <c r="C33" s="11">
        <v>400217</v>
      </c>
      <c r="D33" s="21">
        <v>42897</v>
      </c>
      <c r="E33" s="21">
        <v>42914</v>
      </c>
      <c r="F33" s="10">
        <v>1</v>
      </c>
      <c r="G33" s="11">
        <v>400217</v>
      </c>
      <c r="H33" s="5"/>
      <c r="I33" s="32" t="s">
        <v>190</v>
      </c>
      <c r="J33" s="15">
        <v>1</v>
      </c>
      <c r="K33" s="13" t="s">
        <v>18</v>
      </c>
    </row>
    <row r="34" spans="1:11" ht="48" customHeight="1">
      <c r="A34" s="46" t="s">
        <v>74</v>
      </c>
      <c r="B34" s="3" t="s">
        <v>75</v>
      </c>
      <c r="C34" s="11">
        <v>363484</v>
      </c>
      <c r="D34" s="21">
        <v>42859</v>
      </c>
      <c r="E34" s="21">
        <v>42870</v>
      </c>
      <c r="F34" s="10">
        <v>1</v>
      </c>
      <c r="G34" s="11">
        <v>363484</v>
      </c>
      <c r="H34" s="5"/>
      <c r="I34" s="32" t="s">
        <v>190</v>
      </c>
      <c r="J34" s="15">
        <v>1</v>
      </c>
      <c r="K34" s="13" t="s">
        <v>20</v>
      </c>
    </row>
    <row r="35" spans="1:11" ht="48" customHeight="1">
      <c r="A35" s="46" t="s">
        <v>77</v>
      </c>
      <c r="B35" s="3" t="s">
        <v>76</v>
      </c>
      <c r="C35" s="11">
        <v>396110</v>
      </c>
      <c r="D35" s="21">
        <v>42878</v>
      </c>
      <c r="E35" s="21">
        <v>42909</v>
      </c>
      <c r="F35" s="10">
        <v>1</v>
      </c>
      <c r="G35" s="11">
        <v>396110</v>
      </c>
      <c r="H35" s="5"/>
      <c r="I35" s="32" t="s">
        <v>190</v>
      </c>
      <c r="J35" s="15">
        <v>1</v>
      </c>
      <c r="K35" s="13" t="s">
        <v>18</v>
      </c>
    </row>
    <row r="36" spans="1:11" ht="50.25" customHeight="1">
      <c r="A36" s="46" t="s">
        <v>78</v>
      </c>
      <c r="B36" s="3" t="s">
        <v>79</v>
      </c>
      <c r="C36" s="11">
        <v>94132</v>
      </c>
      <c r="D36" s="70" t="s">
        <v>191</v>
      </c>
      <c r="E36" s="70"/>
      <c r="F36" s="70"/>
      <c r="G36" s="11">
        <v>94132</v>
      </c>
      <c r="H36" s="5"/>
      <c r="I36" s="32" t="s">
        <v>190</v>
      </c>
      <c r="J36" s="15"/>
      <c r="K36" s="13" t="s">
        <v>19</v>
      </c>
    </row>
    <row r="37" spans="1:11" s="29" customFormat="1" ht="57.75" customHeight="1">
      <c r="A37" s="47" t="s">
        <v>80</v>
      </c>
      <c r="B37" s="22" t="s">
        <v>79</v>
      </c>
      <c r="C37" s="23">
        <v>260876</v>
      </c>
      <c r="D37" s="24">
        <v>42878</v>
      </c>
      <c r="E37" s="24">
        <v>42891</v>
      </c>
      <c r="F37" s="25">
        <v>1</v>
      </c>
      <c r="G37" s="26">
        <v>258110.5</v>
      </c>
      <c r="H37" s="5"/>
      <c r="I37" s="32" t="s">
        <v>190</v>
      </c>
      <c r="J37" s="27"/>
      <c r="K37" s="28" t="s">
        <v>19</v>
      </c>
    </row>
    <row r="38" spans="1:11" ht="51" customHeight="1">
      <c r="A38" s="46" t="s">
        <v>81</v>
      </c>
      <c r="B38" s="3" t="s">
        <v>82</v>
      </c>
      <c r="C38" s="11">
        <v>219600</v>
      </c>
      <c r="D38" s="70" t="s">
        <v>191</v>
      </c>
      <c r="E38" s="70"/>
      <c r="F38" s="70"/>
      <c r="G38" s="9"/>
      <c r="H38" s="5"/>
      <c r="I38" s="32" t="s">
        <v>190</v>
      </c>
      <c r="J38" s="15"/>
      <c r="K38" s="13" t="s">
        <v>19</v>
      </c>
    </row>
    <row r="39" spans="1:11" ht="53.25" customHeight="1">
      <c r="A39" s="46" t="s">
        <v>83</v>
      </c>
      <c r="B39" s="3" t="s">
        <v>84</v>
      </c>
      <c r="C39" s="11">
        <v>379886.96</v>
      </c>
      <c r="D39" s="70" t="s">
        <v>199</v>
      </c>
      <c r="E39" s="70"/>
      <c r="F39" s="70"/>
      <c r="G39" s="9"/>
      <c r="H39" s="5"/>
      <c r="I39" s="32" t="s">
        <v>190</v>
      </c>
      <c r="J39" s="15"/>
      <c r="K39" s="13" t="s">
        <v>19</v>
      </c>
    </row>
    <row r="40" spans="1:11" ht="32.25" customHeight="1">
      <c r="A40" s="46" t="s">
        <v>16</v>
      </c>
      <c r="B40" s="3" t="s">
        <v>85</v>
      </c>
      <c r="C40" s="11">
        <v>2400000</v>
      </c>
      <c r="D40" s="70" t="s">
        <v>193</v>
      </c>
      <c r="E40" s="70"/>
      <c r="F40" s="10">
        <v>1</v>
      </c>
      <c r="G40" s="9">
        <v>2398000</v>
      </c>
      <c r="H40" s="5"/>
      <c r="I40" s="32" t="s">
        <v>190</v>
      </c>
      <c r="J40" s="14">
        <v>1</v>
      </c>
      <c r="K40" s="1" t="s">
        <v>26</v>
      </c>
    </row>
    <row r="41" spans="1:11" ht="47.25" customHeight="1">
      <c r="A41" s="46" t="s">
        <v>17</v>
      </c>
      <c r="B41" s="3" t="s">
        <v>85</v>
      </c>
      <c r="C41" s="11">
        <v>704550</v>
      </c>
      <c r="D41" s="70" t="s">
        <v>200</v>
      </c>
      <c r="E41" s="70"/>
      <c r="F41" s="70"/>
      <c r="G41" s="9"/>
      <c r="H41" s="5"/>
      <c r="I41" s="32" t="s">
        <v>190</v>
      </c>
      <c r="J41" s="14">
        <v>1</v>
      </c>
      <c r="K41" s="1" t="s">
        <v>27</v>
      </c>
    </row>
    <row r="42" spans="1:11" ht="60.75" customHeight="1">
      <c r="A42" s="46" t="s">
        <v>86</v>
      </c>
      <c r="B42" s="3" t="s">
        <v>87</v>
      </c>
      <c r="C42" s="11">
        <v>4170996.09</v>
      </c>
      <c r="D42" s="70" t="s">
        <v>193</v>
      </c>
      <c r="E42" s="70"/>
      <c r="F42" s="10">
        <v>1</v>
      </c>
      <c r="G42" s="9">
        <v>4164429.69</v>
      </c>
      <c r="H42" s="5"/>
      <c r="I42" s="32" t="s">
        <v>190</v>
      </c>
      <c r="J42" s="14">
        <v>1</v>
      </c>
      <c r="K42" s="1" t="s">
        <v>28</v>
      </c>
    </row>
    <row r="43" spans="1:11" ht="32.25" customHeight="1">
      <c r="A43" s="46" t="s">
        <v>25</v>
      </c>
      <c r="B43" s="3" t="s">
        <v>85</v>
      </c>
      <c r="C43" s="11">
        <v>159000</v>
      </c>
      <c r="D43" s="70" t="s">
        <v>200</v>
      </c>
      <c r="E43" s="70"/>
      <c r="F43" s="70"/>
      <c r="G43" s="9"/>
      <c r="H43" s="5"/>
      <c r="I43" s="32" t="s">
        <v>190</v>
      </c>
      <c r="K43" s="1" t="s">
        <v>19</v>
      </c>
    </row>
    <row r="44" spans="1:11" ht="48.75" customHeight="1">
      <c r="A44" s="46" t="s">
        <v>91</v>
      </c>
      <c r="B44" s="3" t="s">
        <v>88</v>
      </c>
      <c r="C44" s="11">
        <v>1733459.53</v>
      </c>
      <c r="D44" s="70" t="s">
        <v>193</v>
      </c>
      <c r="E44" s="70"/>
      <c r="F44" s="10">
        <v>0.2</v>
      </c>
      <c r="G44" s="9">
        <v>865535.5</v>
      </c>
      <c r="H44" s="5"/>
      <c r="I44" s="32" t="s">
        <v>190</v>
      </c>
      <c r="K44" s="1" t="s">
        <v>19</v>
      </c>
    </row>
    <row r="45" spans="1:11" ht="51.75" customHeight="1">
      <c r="A45" s="46" t="s">
        <v>90</v>
      </c>
      <c r="B45" s="3" t="s">
        <v>89</v>
      </c>
      <c r="C45" s="11">
        <v>790700</v>
      </c>
      <c r="D45" s="21">
        <v>42893</v>
      </c>
      <c r="E45" s="21">
        <v>42951</v>
      </c>
      <c r="F45" s="10">
        <v>1</v>
      </c>
      <c r="G45" s="9"/>
      <c r="H45" s="5"/>
      <c r="I45" s="32" t="s">
        <v>190</v>
      </c>
    </row>
    <row r="46" spans="1:11" ht="45" customHeight="1">
      <c r="A46" s="46" t="s">
        <v>92</v>
      </c>
      <c r="B46" s="3" t="s">
        <v>93</v>
      </c>
      <c r="C46" s="11">
        <v>63559</v>
      </c>
      <c r="D46" s="70" t="s">
        <v>191</v>
      </c>
      <c r="E46" s="70"/>
      <c r="F46" s="70"/>
      <c r="G46" s="11">
        <v>63559</v>
      </c>
      <c r="H46" s="5"/>
      <c r="I46" s="32" t="s">
        <v>190</v>
      </c>
    </row>
    <row r="47" spans="1:11" ht="43.5" customHeight="1">
      <c r="A47" s="46" t="s">
        <v>95</v>
      </c>
      <c r="B47" s="3" t="s">
        <v>94</v>
      </c>
      <c r="C47" s="11">
        <v>1818453.7</v>
      </c>
      <c r="D47" s="70" t="s">
        <v>191</v>
      </c>
      <c r="E47" s="70"/>
      <c r="F47" s="70"/>
      <c r="G47" s="11">
        <v>1818453.7</v>
      </c>
      <c r="H47" s="5"/>
      <c r="I47" s="32" t="s">
        <v>190</v>
      </c>
    </row>
    <row r="48" spans="1:11" ht="55.5" customHeight="1">
      <c r="A48" s="46" t="s">
        <v>110</v>
      </c>
      <c r="B48" s="3" t="s">
        <v>96</v>
      </c>
      <c r="C48" s="11">
        <v>183100</v>
      </c>
      <c r="D48" s="70" t="s">
        <v>191</v>
      </c>
      <c r="E48" s="70"/>
      <c r="F48" s="70"/>
      <c r="G48" s="11">
        <v>183100</v>
      </c>
      <c r="H48" s="5"/>
      <c r="I48" s="32" t="s">
        <v>190</v>
      </c>
    </row>
    <row r="49" spans="1:11" ht="67.5" customHeight="1">
      <c r="A49" s="46" t="s">
        <v>97</v>
      </c>
      <c r="B49" s="3" t="s">
        <v>98</v>
      </c>
      <c r="C49" s="11">
        <v>79500</v>
      </c>
      <c r="D49" s="70" t="s">
        <v>191</v>
      </c>
      <c r="E49" s="70"/>
      <c r="F49" s="70"/>
      <c r="G49" s="11">
        <v>79500</v>
      </c>
      <c r="H49" s="5"/>
      <c r="I49" s="32" t="s">
        <v>190</v>
      </c>
    </row>
    <row r="50" spans="1:11" ht="51" customHeight="1">
      <c r="A50" s="46" t="s">
        <v>109</v>
      </c>
      <c r="B50" s="3" t="s">
        <v>99</v>
      </c>
      <c r="C50" s="11">
        <v>54000</v>
      </c>
      <c r="D50" s="70" t="s">
        <v>191</v>
      </c>
      <c r="E50" s="70"/>
      <c r="F50" s="70"/>
      <c r="G50" s="11">
        <v>54000</v>
      </c>
      <c r="H50" s="5"/>
      <c r="I50" s="32" t="s">
        <v>190</v>
      </c>
    </row>
    <row r="51" spans="1:11" ht="47.25" customHeight="1">
      <c r="A51" s="46" t="s">
        <v>107</v>
      </c>
      <c r="B51" s="3" t="s">
        <v>100</v>
      </c>
      <c r="C51" s="11">
        <v>133115</v>
      </c>
      <c r="D51" s="21">
        <v>42920</v>
      </c>
      <c r="E51" s="21">
        <v>42944</v>
      </c>
      <c r="F51" s="10">
        <v>1</v>
      </c>
      <c r="G51" s="11">
        <v>133115</v>
      </c>
      <c r="H51" s="5"/>
      <c r="I51" s="32" t="s">
        <v>190</v>
      </c>
    </row>
    <row r="52" spans="1:11" ht="46.5" customHeight="1">
      <c r="A52" s="46" t="s">
        <v>108</v>
      </c>
      <c r="B52" s="3" t="s">
        <v>101</v>
      </c>
      <c r="C52" s="11">
        <v>2218823</v>
      </c>
      <c r="D52" s="21">
        <v>42880</v>
      </c>
      <c r="E52" s="21">
        <v>42920</v>
      </c>
      <c r="F52" s="10">
        <v>1</v>
      </c>
      <c r="G52" s="9">
        <v>2210648</v>
      </c>
      <c r="H52" s="5"/>
      <c r="I52" s="32" t="s">
        <v>190</v>
      </c>
      <c r="J52" s="40">
        <v>1</v>
      </c>
      <c r="K52" s="16" t="s">
        <v>29</v>
      </c>
    </row>
    <row r="53" spans="1:11" ht="75.75" customHeight="1">
      <c r="A53" s="46" t="s">
        <v>103</v>
      </c>
      <c r="B53" s="3" t="s">
        <v>102</v>
      </c>
      <c r="C53" s="11">
        <v>2541200</v>
      </c>
      <c r="D53" s="21">
        <v>42845</v>
      </c>
      <c r="E53" s="21">
        <v>42850</v>
      </c>
      <c r="F53" s="10">
        <v>1</v>
      </c>
      <c r="G53" s="9">
        <v>2534455</v>
      </c>
      <c r="H53" s="5"/>
      <c r="I53" s="32" t="s">
        <v>190</v>
      </c>
      <c r="J53" s="40">
        <v>1</v>
      </c>
      <c r="K53" s="16" t="s">
        <v>23</v>
      </c>
    </row>
    <row r="54" spans="1:11" ht="51.75" hidden="1" customHeight="1">
      <c r="A54" s="46" t="s">
        <v>106</v>
      </c>
      <c r="B54" s="3" t="s">
        <v>104</v>
      </c>
      <c r="C54" s="11">
        <v>134438.04999999999</v>
      </c>
      <c r="D54" s="19" t="s">
        <v>189</v>
      </c>
      <c r="E54" s="19"/>
      <c r="F54" s="10"/>
      <c r="G54" s="9"/>
      <c r="H54" s="5"/>
      <c r="I54" s="32" t="s">
        <v>190</v>
      </c>
      <c r="J54" s="42"/>
      <c r="K54" s="16" t="s">
        <v>19</v>
      </c>
    </row>
    <row r="55" spans="1:11" ht="58.5" hidden="1" customHeight="1">
      <c r="A55" s="46" t="s">
        <v>105</v>
      </c>
      <c r="B55" s="3" t="s">
        <v>104</v>
      </c>
      <c r="C55" s="11">
        <v>134438.04999999999</v>
      </c>
      <c r="D55" s="19" t="s">
        <v>189</v>
      </c>
      <c r="E55" s="19"/>
      <c r="F55" s="10"/>
      <c r="G55" s="9"/>
      <c r="H55" s="5"/>
      <c r="I55" s="32" t="s">
        <v>190</v>
      </c>
      <c r="J55" s="42"/>
      <c r="K55" s="16" t="s">
        <v>19</v>
      </c>
    </row>
    <row r="56" spans="1:11" ht="32.25" customHeight="1">
      <c r="A56" s="46" t="s">
        <v>111</v>
      </c>
      <c r="B56" s="3" t="s">
        <v>112</v>
      </c>
      <c r="C56" s="11">
        <v>1082600</v>
      </c>
      <c r="D56" s="70" t="s">
        <v>191</v>
      </c>
      <c r="E56" s="70"/>
      <c r="F56" s="10"/>
      <c r="G56" s="11">
        <v>1082600</v>
      </c>
      <c r="H56" s="5"/>
      <c r="I56" s="32" t="s">
        <v>190</v>
      </c>
      <c r="J56" s="40"/>
      <c r="K56" s="16" t="s">
        <v>19</v>
      </c>
    </row>
    <row r="57" spans="1:11" ht="32.25" customHeight="1">
      <c r="A57" s="46" t="s">
        <v>113</v>
      </c>
      <c r="B57" s="3" t="s">
        <v>114</v>
      </c>
      <c r="C57" s="11">
        <v>10000000</v>
      </c>
      <c r="D57" s="21">
        <v>42905</v>
      </c>
      <c r="E57" s="19" t="s">
        <v>192</v>
      </c>
      <c r="F57" s="10">
        <v>0.7</v>
      </c>
      <c r="G57" s="9">
        <v>5997142.3899999997</v>
      </c>
      <c r="H57" s="5"/>
      <c r="I57" s="32" t="s">
        <v>190</v>
      </c>
      <c r="J57" s="40">
        <v>0.6</v>
      </c>
      <c r="K57" s="16" t="s">
        <v>22</v>
      </c>
    </row>
    <row r="58" spans="1:11" ht="32.25" customHeight="1">
      <c r="A58" s="46" t="s">
        <v>115</v>
      </c>
      <c r="B58" s="3" t="s">
        <v>116</v>
      </c>
      <c r="C58" s="11">
        <v>5800000</v>
      </c>
      <c r="D58" s="21">
        <v>42938</v>
      </c>
      <c r="E58" s="19" t="s">
        <v>192</v>
      </c>
      <c r="F58" s="10">
        <v>0.2</v>
      </c>
      <c r="G58" s="9"/>
      <c r="H58" s="5"/>
      <c r="I58" s="32" t="s">
        <v>190</v>
      </c>
      <c r="J58" s="40"/>
      <c r="K58" s="16" t="s">
        <v>19</v>
      </c>
    </row>
    <row r="59" spans="1:11" ht="29.25" customHeight="1">
      <c r="A59" s="46" t="s">
        <v>117</v>
      </c>
      <c r="B59" s="3" t="s">
        <v>84</v>
      </c>
      <c r="C59" s="11">
        <v>671500</v>
      </c>
      <c r="D59" s="70" t="s">
        <v>191</v>
      </c>
      <c r="E59" s="70"/>
      <c r="F59" s="70"/>
      <c r="G59" s="11">
        <v>671500</v>
      </c>
      <c r="H59" s="5"/>
      <c r="I59" s="32" t="s">
        <v>190</v>
      </c>
      <c r="J59" s="40">
        <v>1</v>
      </c>
      <c r="K59" s="16" t="s">
        <v>22</v>
      </c>
    </row>
    <row r="60" spans="1:11" ht="39.75" customHeight="1">
      <c r="A60" s="46" t="s">
        <v>119</v>
      </c>
      <c r="B60" s="3" t="s">
        <v>118</v>
      </c>
      <c r="C60" s="11">
        <v>2041500</v>
      </c>
      <c r="D60" s="21">
        <v>42901</v>
      </c>
      <c r="E60" s="21">
        <v>42905</v>
      </c>
      <c r="F60" s="10">
        <v>1</v>
      </c>
      <c r="G60" s="11">
        <v>2041500</v>
      </c>
      <c r="H60" s="5"/>
      <c r="I60" s="32" t="s">
        <v>190</v>
      </c>
      <c r="J60" s="40"/>
      <c r="K60" s="16" t="s">
        <v>19</v>
      </c>
    </row>
    <row r="61" spans="1:11" ht="49.5" customHeight="1">
      <c r="A61" s="46" t="s">
        <v>122</v>
      </c>
      <c r="B61" s="3" t="s">
        <v>120</v>
      </c>
      <c r="C61" s="11">
        <v>811100</v>
      </c>
      <c r="D61" s="21">
        <v>42915</v>
      </c>
      <c r="E61" s="21">
        <v>42916</v>
      </c>
      <c r="F61" s="10">
        <v>1</v>
      </c>
      <c r="G61" s="11">
        <v>811100</v>
      </c>
      <c r="H61" s="5"/>
      <c r="I61" s="32" t="s">
        <v>190</v>
      </c>
      <c r="J61" s="40">
        <v>1</v>
      </c>
      <c r="K61" s="16" t="s">
        <v>22</v>
      </c>
    </row>
    <row r="62" spans="1:11" ht="48" customHeight="1">
      <c r="A62" s="46" t="s">
        <v>123</v>
      </c>
      <c r="B62" s="3" t="s">
        <v>121</v>
      </c>
      <c r="C62" s="11">
        <v>908000</v>
      </c>
      <c r="D62" s="21">
        <v>42864</v>
      </c>
      <c r="E62" s="21">
        <v>42865</v>
      </c>
      <c r="F62" s="10">
        <v>1</v>
      </c>
      <c r="G62" s="11">
        <v>908000</v>
      </c>
      <c r="H62" s="5"/>
      <c r="I62" s="32" t="s">
        <v>190</v>
      </c>
      <c r="J62" s="40"/>
      <c r="K62" s="16" t="s">
        <v>19</v>
      </c>
    </row>
    <row r="63" spans="1:11" ht="58.5" customHeight="1">
      <c r="A63" s="46" t="s">
        <v>127</v>
      </c>
      <c r="B63" s="3" t="s">
        <v>126</v>
      </c>
      <c r="C63" s="11">
        <v>1131400</v>
      </c>
      <c r="D63" s="21">
        <v>42879</v>
      </c>
      <c r="E63" s="21">
        <v>42880</v>
      </c>
      <c r="F63" s="10">
        <v>1</v>
      </c>
      <c r="G63" s="11">
        <v>1131400</v>
      </c>
      <c r="H63" s="5"/>
      <c r="I63" s="32" t="s">
        <v>190</v>
      </c>
      <c r="J63" s="40"/>
      <c r="K63" s="16" t="s">
        <v>19</v>
      </c>
    </row>
    <row r="64" spans="1:11" ht="52.5" customHeight="1">
      <c r="A64" s="46" t="s">
        <v>125</v>
      </c>
      <c r="B64" s="3" t="s">
        <v>124</v>
      </c>
      <c r="C64" s="11">
        <v>957500</v>
      </c>
      <c r="D64" s="21">
        <v>42815</v>
      </c>
      <c r="E64" s="21">
        <v>42816</v>
      </c>
      <c r="F64" s="10">
        <v>1</v>
      </c>
      <c r="G64" s="11">
        <v>957500</v>
      </c>
      <c r="H64" s="5"/>
      <c r="I64" s="32" t="s">
        <v>190</v>
      </c>
      <c r="J64" s="40">
        <v>1</v>
      </c>
      <c r="K64" s="16" t="s">
        <v>22</v>
      </c>
    </row>
    <row r="65" spans="1:11" ht="43.5" customHeight="1">
      <c r="A65" s="46" t="s">
        <v>129</v>
      </c>
      <c r="B65" s="3" t="s">
        <v>128</v>
      </c>
      <c r="C65" s="11">
        <v>2676464</v>
      </c>
      <c r="D65" s="21">
        <v>42901</v>
      </c>
      <c r="E65" s="21">
        <v>42907</v>
      </c>
      <c r="F65" s="10">
        <v>1</v>
      </c>
      <c r="G65" s="11">
        <v>2676464</v>
      </c>
      <c r="H65" s="5"/>
      <c r="I65" s="32" t="s">
        <v>190</v>
      </c>
      <c r="J65" s="40"/>
      <c r="K65" s="16" t="s">
        <v>19</v>
      </c>
    </row>
    <row r="66" spans="1:11" ht="44.25" customHeight="1">
      <c r="A66" s="46" t="s">
        <v>131</v>
      </c>
      <c r="B66" s="3" t="s">
        <v>130</v>
      </c>
      <c r="C66" s="11">
        <v>889400</v>
      </c>
      <c r="D66" s="21">
        <v>42873</v>
      </c>
      <c r="E66" s="21">
        <v>42878</v>
      </c>
      <c r="F66" s="10">
        <v>1</v>
      </c>
      <c r="G66" s="11">
        <v>889400</v>
      </c>
      <c r="H66" s="31"/>
      <c r="I66" s="32" t="s">
        <v>190</v>
      </c>
      <c r="J66" s="43"/>
      <c r="K66" s="16" t="s">
        <v>19</v>
      </c>
    </row>
    <row r="67" spans="1:11" ht="32.25" hidden="1" customHeight="1">
      <c r="A67" s="46" t="s">
        <v>133</v>
      </c>
      <c r="B67" s="3" t="s">
        <v>132</v>
      </c>
      <c r="C67" s="11">
        <v>130135.43</v>
      </c>
      <c r="D67" s="19"/>
      <c r="E67" s="19"/>
      <c r="F67" s="10"/>
      <c r="G67" s="9"/>
      <c r="H67" s="5"/>
      <c r="I67" s="32" t="s">
        <v>190</v>
      </c>
      <c r="J67" s="43"/>
      <c r="K67" s="16" t="s">
        <v>19</v>
      </c>
    </row>
    <row r="68" spans="1:11" ht="63.75" customHeight="1">
      <c r="A68" s="46" t="s">
        <v>134</v>
      </c>
      <c r="B68" s="3" t="s">
        <v>135</v>
      </c>
      <c r="C68" s="11">
        <v>1077654</v>
      </c>
      <c r="D68" s="21">
        <v>42913</v>
      </c>
      <c r="E68" s="19" t="s">
        <v>192</v>
      </c>
      <c r="F68" s="10">
        <v>0.9</v>
      </c>
      <c r="G68" s="9">
        <v>858789.28</v>
      </c>
      <c r="H68" s="5"/>
      <c r="I68" s="32" t="s">
        <v>190</v>
      </c>
      <c r="J68" s="43"/>
      <c r="K68" s="16" t="s">
        <v>19</v>
      </c>
    </row>
    <row r="69" spans="1:11" ht="63" customHeight="1">
      <c r="A69" s="46" t="s">
        <v>136</v>
      </c>
      <c r="B69" s="3" t="s">
        <v>137</v>
      </c>
      <c r="C69" s="11">
        <v>1770551</v>
      </c>
      <c r="D69" s="70" t="s">
        <v>191</v>
      </c>
      <c r="E69" s="70"/>
      <c r="F69" s="70"/>
      <c r="G69" s="11">
        <v>1770551</v>
      </c>
      <c r="H69" s="5"/>
      <c r="I69" s="32" t="s">
        <v>190</v>
      </c>
      <c r="J69" s="43"/>
      <c r="K69" s="16" t="s">
        <v>19</v>
      </c>
    </row>
    <row r="70" spans="1:11" ht="48.75" customHeight="1">
      <c r="A70" s="46" t="s">
        <v>139</v>
      </c>
      <c r="B70" s="3" t="s">
        <v>138</v>
      </c>
      <c r="C70" s="11">
        <v>2360049</v>
      </c>
      <c r="D70" s="21">
        <v>42913</v>
      </c>
      <c r="E70" s="19" t="s">
        <v>192</v>
      </c>
      <c r="F70" s="10">
        <v>0.6</v>
      </c>
      <c r="G70" s="9">
        <v>1177790.6000000001</v>
      </c>
      <c r="H70" s="5"/>
      <c r="I70" s="32" t="s">
        <v>190</v>
      </c>
      <c r="J70" s="44">
        <v>0.5</v>
      </c>
      <c r="K70" s="16" t="s">
        <v>18</v>
      </c>
    </row>
    <row r="71" spans="1:11" ht="55.5" customHeight="1">
      <c r="A71" s="46" t="s">
        <v>141</v>
      </c>
      <c r="B71" s="3" t="s">
        <v>140</v>
      </c>
      <c r="C71" s="11">
        <v>2124109</v>
      </c>
      <c r="D71" s="70" t="s">
        <v>191</v>
      </c>
      <c r="E71" s="70"/>
      <c r="F71" s="70"/>
      <c r="G71" s="11">
        <v>2124109</v>
      </c>
      <c r="H71" s="5"/>
      <c r="I71" s="32" t="s">
        <v>190</v>
      </c>
      <c r="J71" s="44"/>
      <c r="K71" s="16" t="s">
        <v>19</v>
      </c>
    </row>
    <row r="72" spans="1:11" ht="53.25" hidden="1" customHeight="1">
      <c r="A72" s="46" t="s">
        <v>142</v>
      </c>
      <c r="B72" s="3" t="s">
        <v>143</v>
      </c>
      <c r="C72" s="11">
        <v>500000</v>
      </c>
      <c r="D72" s="19" t="s">
        <v>189</v>
      </c>
      <c r="E72" s="19"/>
      <c r="F72" s="10"/>
      <c r="G72" s="9"/>
      <c r="H72" s="5"/>
      <c r="I72" s="32" t="s">
        <v>190</v>
      </c>
      <c r="J72" s="44"/>
      <c r="K72" s="16" t="s">
        <v>19</v>
      </c>
    </row>
    <row r="73" spans="1:11" ht="39.75" customHeight="1">
      <c r="A73" s="46" t="s">
        <v>144</v>
      </c>
      <c r="B73" s="3" t="s">
        <v>145</v>
      </c>
      <c r="C73" s="11">
        <v>6198991</v>
      </c>
      <c r="D73" s="70" t="s">
        <v>191</v>
      </c>
      <c r="E73" s="70"/>
      <c r="F73" s="70"/>
      <c r="G73" s="11">
        <v>6198991</v>
      </c>
      <c r="H73" s="5"/>
      <c r="I73" s="32" t="s">
        <v>190</v>
      </c>
      <c r="J73" s="44"/>
      <c r="K73" s="16" t="s">
        <v>19</v>
      </c>
    </row>
    <row r="74" spans="1:11" ht="22.5" customHeight="1">
      <c r="A74" s="46" t="s">
        <v>146</v>
      </c>
      <c r="B74" s="3" t="s">
        <v>147</v>
      </c>
      <c r="C74" s="11">
        <v>1972600</v>
      </c>
      <c r="D74" s="70" t="s">
        <v>191</v>
      </c>
      <c r="E74" s="70"/>
      <c r="F74" s="70"/>
      <c r="G74" s="11">
        <v>1972600</v>
      </c>
      <c r="H74" s="5"/>
      <c r="I74" s="32" t="s">
        <v>190</v>
      </c>
      <c r="J74" s="40"/>
      <c r="K74" s="16" t="s">
        <v>19</v>
      </c>
    </row>
    <row r="75" spans="1:11" ht="32.25" customHeight="1">
      <c r="A75" s="46" t="s">
        <v>148</v>
      </c>
      <c r="B75" s="3" t="s">
        <v>149</v>
      </c>
      <c r="C75" s="11">
        <v>1268100</v>
      </c>
      <c r="D75" s="70" t="s">
        <v>191</v>
      </c>
      <c r="E75" s="70"/>
      <c r="F75" s="70"/>
      <c r="G75" s="11">
        <v>1268100</v>
      </c>
      <c r="H75" s="5"/>
      <c r="I75" s="32" t="s">
        <v>190</v>
      </c>
      <c r="J75" s="40"/>
      <c r="K75" s="16" t="s">
        <v>19</v>
      </c>
    </row>
    <row r="76" spans="1:11" ht="32.25" customHeight="1">
      <c r="A76" s="46" t="s">
        <v>150</v>
      </c>
      <c r="B76" s="3" t="s">
        <v>151</v>
      </c>
      <c r="C76" s="11">
        <v>1911221</v>
      </c>
      <c r="D76" s="70" t="s">
        <v>191</v>
      </c>
      <c r="E76" s="70"/>
      <c r="F76" s="70"/>
      <c r="G76" s="11">
        <v>1911221</v>
      </c>
      <c r="H76" s="5"/>
      <c r="I76" s="32" t="s">
        <v>190</v>
      </c>
      <c r="J76" s="40"/>
      <c r="K76" s="16" t="s">
        <v>19</v>
      </c>
    </row>
    <row r="77" spans="1:11" ht="32.25" customHeight="1">
      <c r="A77" s="46" t="s">
        <v>152</v>
      </c>
      <c r="B77" s="3" t="s">
        <v>153</v>
      </c>
      <c r="C77" s="11">
        <v>1810000</v>
      </c>
      <c r="D77" s="70" t="s">
        <v>191</v>
      </c>
      <c r="E77" s="70"/>
      <c r="F77" s="70"/>
      <c r="G77" s="11">
        <v>1810000</v>
      </c>
      <c r="H77" s="5"/>
      <c r="I77" s="32" t="s">
        <v>190</v>
      </c>
      <c r="J77" s="40"/>
      <c r="K77" s="16" t="s">
        <v>19</v>
      </c>
    </row>
    <row r="78" spans="1:11" ht="32.25" customHeight="1">
      <c r="A78" s="46" t="s">
        <v>154</v>
      </c>
      <c r="B78" s="3" t="s">
        <v>128</v>
      </c>
      <c r="C78" s="11">
        <v>1411100</v>
      </c>
      <c r="D78" s="70" t="s">
        <v>191</v>
      </c>
      <c r="E78" s="70"/>
      <c r="F78" s="70"/>
      <c r="G78" s="11">
        <v>1411100</v>
      </c>
      <c r="H78" s="5"/>
      <c r="I78" s="32" t="s">
        <v>190</v>
      </c>
      <c r="J78" s="40"/>
      <c r="K78" s="16" t="s">
        <v>19</v>
      </c>
    </row>
    <row r="79" spans="1:11" ht="32.25" customHeight="1">
      <c r="A79" s="46" t="s">
        <v>155</v>
      </c>
      <c r="B79" s="3" t="s">
        <v>128</v>
      </c>
      <c r="C79" s="11">
        <v>936820</v>
      </c>
      <c r="D79" s="70" t="s">
        <v>191</v>
      </c>
      <c r="E79" s="70"/>
      <c r="F79" s="70"/>
      <c r="G79" s="11">
        <v>936820</v>
      </c>
      <c r="H79" s="5"/>
      <c r="I79" s="32" t="s">
        <v>190</v>
      </c>
      <c r="J79" s="40"/>
      <c r="K79" s="16" t="s">
        <v>19</v>
      </c>
    </row>
    <row r="80" spans="1:11" ht="32.25" customHeight="1">
      <c r="A80" s="46" t="s">
        <v>156</v>
      </c>
      <c r="B80" s="3" t="s">
        <v>128</v>
      </c>
      <c r="C80" s="11">
        <v>1316300</v>
      </c>
      <c r="D80" s="70" t="s">
        <v>191</v>
      </c>
      <c r="E80" s="70"/>
      <c r="F80" s="70"/>
      <c r="G80" s="11">
        <v>1316300</v>
      </c>
      <c r="H80" s="5"/>
      <c r="I80" s="32" t="s">
        <v>190</v>
      </c>
      <c r="J80" s="40"/>
      <c r="K80" s="16" t="s">
        <v>19</v>
      </c>
    </row>
    <row r="81" spans="1:11" ht="32.25" customHeight="1">
      <c r="A81" s="46" t="s">
        <v>158</v>
      </c>
      <c r="B81" s="3" t="s">
        <v>157</v>
      </c>
      <c r="C81" s="11">
        <v>925800</v>
      </c>
      <c r="D81" s="70" t="s">
        <v>191</v>
      </c>
      <c r="E81" s="70"/>
      <c r="F81" s="70"/>
      <c r="G81" s="11">
        <v>925800</v>
      </c>
      <c r="H81" s="5"/>
      <c r="I81" s="32" t="s">
        <v>190</v>
      </c>
      <c r="J81" s="40"/>
      <c r="K81" s="16" t="s">
        <v>19</v>
      </c>
    </row>
    <row r="82" spans="1:11" ht="29.25" customHeight="1">
      <c r="A82" s="46" t="s">
        <v>159</v>
      </c>
      <c r="B82" s="3" t="s">
        <v>160</v>
      </c>
      <c r="C82" s="11">
        <v>1774100</v>
      </c>
      <c r="D82" s="70" t="s">
        <v>191</v>
      </c>
      <c r="E82" s="70"/>
      <c r="F82" s="70"/>
      <c r="G82" s="11">
        <v>1774100</v>
      </c>
      <c r="H82" s="5"/>
      <c r="I82" s="32" t="s">
        <v>190</v>
      </c>
      <c r="J82" s="40"/>
      <c r="K82" s="16" t="s">
        <v>19</v>
      </c>
    </row>
    <row r="83" spans="1:11" ht="45" customHeight="1">
      <c r="A83" s="46" t="s">
        <v>162</v>
      </c>
      <c r="B83" s="3" t="s">
        <v>161</v>
      </c>
      <c r="C83" s="11">
        <v>2071229</v>
      </c>
      <c r="D83" s="70" t="s">
        <v>191</v>
      </c>
      <c r="E83" s="70"/>
      <c r="F83" s="70"/>
      <c r="G83" s="11">
        <v>2071229</v>
      </c>
      <c r="H83" s="5"/>
      <c r="I83" s="32" t="s">
        <v>190</v>
      </c>
      <c r="J83" s="40"/>
      <c r="K83" s="16" t="s">
        <v>19</v>
      </c>
    </row>
    <row r="84" spans="1:11" ht="57.75" customHeight="1">
      <c r="A84" s="46" t="s">
        <v>164</v>
      </c>
      <c r="B84" s="3" t="s">
        <v>163</v>
      </c>
      <c r="C84" s="11">
        <v>1892200</v>
      </c>
      <c r="D84" s="70" t="s">
        <v>191</v>
      </c>
      <c r="E84" s="70"/>
      <c r="F84" s="70"/>
      <c r="G84" s="11">
        <v>1892200</v>
      </c>
      <c r="H84" s="5"/>
      <c r="I84" s="32" t="s">
        <v>190</v>
      </c>
      <c r="J84" s="40"/>
      <c r="K84" s="16" t="s">
        <v>19</v>
      </c>
    </row>
    <row r="85" spans="1:11" ht="45.75" customHeight="1">
      <c r="A85" s="46" t="s">
        <v>166</v>
      </c>
      <c r="B85" s="3" t="s">
        <v>165</v>
      </c>
      <c r="C85" s="11">
        <v>1915000</v>
      </c>
      <c r="D85" s="70" t="s">
        <v>191</v>
      </c>
      <c r="E85" s="70"/>
      <c r="F85" s="70"/>
      <c r="G85" s="11">
        <v>1915000</v>
      </c>
      <c r="H85" s="5"/>
      <c r="I85" s="32" t="s">
        <v>190</v>
      </c>
      <c r="J85" s="40"/>
      <c r="K85" s="16" t="s">
        <v>19</v>
      </c>
    </row>
    <row r="86" spans="1:11" ht="24" customHeight="1">
      <c r="A86" s="46" t="s">
        <v>168</v>
      </c>
      <c r="B86" s="3" t="s">
        <v>167</v>
      </c>
      <c r="C86" s="11">
        <v>1742400</v>
      </c>
      <c r="D86" s="70" t="s">
        <v>191</v>
      </c>
      <c r="E86" s="70"/>
      <c r="F86" s="70"/>
      <c r="G86" s="11">
        <v>1742400</v>
      </c>
      <c r="H86" s="5"/>
      <c r="I86" s="32" t="s">
        <v>190</v>
      </c>
      <c r="J86" s="40"/>
      <c r="K86" s="16" t="s">
        <v>19</v>
      </c>
    </row>
    <row r="87" spans="1:11" ht="30.75" customHeight="1">
      <c r="A87" s="46" t="s">
        <v>170</v>
      </c>
      <c r="B87" s="3" t="s">
        <v>169</v>
      </c>
      <c r="C87" s="11">
        <v>610802</v>
      </c>
      <c r="D87" s="70" t="s">
        <v>191</v>
      </c>
      <c r="E87" s="70"/>
      <c r="F87" s="70"/>
      <c r="G87" s="11">
        <v>610802</v>
      </c>
      <c r="H87" s="5"/>
      <c r="I87" s="32" t="s">
        <v>190</v>
      </c>
      <c r="J87" s="40"/>
      <c r="K87" s="16" t="s">
        <v>19</v>
      </c>
    </row>
    <row r="88" spans="1:11" ht="48" customHeight="1">
      <c r="A88" s="46" t="s">
        <v>172</v>
      </c>
      <c r="B88" s="3" t="s">
        <v>171</v>
      </c>
      <c r="C88" s="11">
        <v>487000</v>
      </c>
      <c r="D88" s="70" t="s">
        <v>191</v>
      </c>
      <c r="E88" s="70"/>
      <c r="F88" s="70"/>
      <c r="G88" s="11">
        <v>487000</v>
      </c>
      <c r="H88" s="5"/>
      <c r="I88" s="32" t="s">
        <v>190</v>
      </c>
      <c r="J88" s="40"/>
      <c r="K88" s="16" t="s">
        <v>19</v>
      </c>
    </row>
    <row r="89" spans="1:11" ht="35.25" customHeight="1">
      <c r="A89" s="46" t="s">
        <v>174</v>
      </c>
      <c r="B89" s="3" t="s">
        <v>173</v>
      </c>
      <c r="C89" s="11">
        <v>542498</v>
      </c>
      <c r="D89" s="70" t="s">
        <v>191</v>
      </c>
      <c r="E89" s="70"/>
      <c r="F89" s="70"/>
      <c r="G89" s="11">
        <v>542498</v>
      </c>
      <c r="H89" s="5"/>
      <c r="I89" s="32" t="s">
        <v>190</v>
      </c>
      <c r="J89" s="40"/>
      <c r="K89" s="16" t="s">
        <v>19</v>
      </c>
    </row>
    <row r="90" spans="1:11" ht="33" customHeight="1">
      <c r="A90" s="46" t="s">
        <v>176</v>
      </c>
      <c r="B90" s="3" t="s">
        <v>175</v>
      </c>
      <c r="C90" s="11">
        <v>667800</v>
      </c>
      <c r="D90" s="70" t="s">
        <v>191</v>
      </c>
      <c r="E90" s="70"/>
      <c r="F90" s="70"/>
      <c r="G90" s="11">
        <v>667800</v>
      </c>
      <c r="H90" s="5"/>
      <c r="I90" s="32" t="s">
        <v>190</v>
      </c>
      <c r="J90" s="40"/>
      <c r="K90" s="16" t="s">
        <v>19</v>
      </c>
    </row>
    <row r="91" spans="1:11" ht="28.5" customHeight="1">
      <c r="A91" s="46" t="s">
        <v>177</v>
      </c>
      <c r="B91" s="3" t="s">
        <v>169</v>
      </c>
      <c r="C91" s="11">
        <v>476766</v>
      </c>
      <c r="D91" s="70" t="s">
        <v>191</v>
      </c>
      <c r="E91" s="70"/>
      <c r="F91" s="70"/>
      <c r="G91" s="11">
        <v>476766</v>
      </c>
      <c r="H91" s="5"/>
      <c r="I91" s="32" t="s">
        <v>190</v>
      </c>
      <c r="J91" s="40"/>
      <c r="K91" s="16" t="s">
        <v>19</v>
      </c>
    </row>
    <row r="92" spans="1:11" ht="27" customHeight="1">
      <c r="A92" s="46" t="s">
        <v>179</v>
      </c>
      <c r="B92" s="3" t="s">
        <v>178</v>
      </c>
      <c r="C92" s="11">
        <v>2818000</v>
      </c>
      <c r="D92" s="70" t="s">
        <v>191</v>
      </c>
      <c r="E92" s="70"/>
      <c r="F92" s="70"/>
      <c r="G92" s="11">
        <v>2818000</v>
      </c>
      <c r="H92" s="5"/>
      <c r="I92" s="32" t="s">
        <v>190</v>
      </c>
      <c r="J92" s="40"/>
      <c r="K92" s="16" t="s">
        <v>19</v>
      </c>
    </row>
    <row r="93" spans="1:11" ht="48" customHeight="1">
      <c r="A93" s="46" t="s">
        <v>181</v>
      </c>
      <c r="B93" s="3" t="s">
        <v>180</v>
      </c>
      <c r="C93" s="11">
        <v>2047666</v>
      </c>
      <c r="D93" s="70" t="s">
        <v>191</v>
      </c>
      <c r="E93" s="70"/>
      <c r="F93" s="70"/>
      <c r="G93" s="11">
        <v>2047666</v>
      </c>
      <c r="H93" s="5"/>
      <c r="I93" s="32" t="s">
        <v>190</v>
      </c>
      <c r="J93" s="40"/>
      <c r="K93" s="16" t="s">
        <v>19</v>
      </c>
    </row>
    <row r="94" spans="1:11" ht="33" customHeight="1">
      <c r="A94" s="46" t="s">
        <v>183</v>
      </c>
      <c r="B94" s="3" t="s">
        <v>182</v>
      </c>
      <c r="C94" s="11">
        <v>1823233</v>
      </c>
      <c r="D94" s="70" t="s">
        <v>191</v>
      </c>
      <c r="E94" s="70"/>
      <c r="F94" s="70"/>
      <c r="G94" s="11">
        <v>1823233</v>
      </c>
      <c r="H94" s="5"/>
      <c r="I94" s="32" t="s">
        <v>190</v>
      </c>
      <c r="J94" s="40"/>
      <c r="K94" s="16" t="s">
        <v>19</v>
      </c>
    </row>
    <row r="95" spans="1:11" ht="26.25" customHeight="1">
      <c r="A95" s="46" t="s">
        <v>185</v>
      </c>
      <c r="B95" s="3" t="s">
        <v>184</v>
      </c>
      <c r="C95" s="11">
        <v>2229800</v>
      </c>
      <c r="D95" s="70" t="s">
        <v>191</v>
      </c>
      <c r="E95" s="70"/>
      <c r="F95" s="70"/>
      <c r="G95" s="11">
        <v>2229800</v>
      </c>
      <c r="H95" s="5"/>
      <c r="I95" s="32" t="s">
        <v>190</v>
      </c>
      <c r="J95" s="40"/>
      <c r="K95" s="16" t="s">
        <v>19</v>
      </c>
    </row>
    <row r="96" spans="1:11">
      <c r="A96" s="48" t="s">
        <v>14</v>
      </c>
      <c r="B96" s="3"/>
      <c r="C96" s="9"/>
      <c r="D96" s="89"/>
      <c r="E96" s="90"/>
      <c r="F96" s="91"/>
      <c r="G96" s="9"/>
      <c r="H96" s="5"/>
      <c r="I96" s="32"/>
    </row>
    <row r="97" spans="1:9">
      <c r="A97" s="48"/>
      <c r="B97" s="3"/>
      <c r="C97" s="9"/>
      <c r="D97" s="89"/>
      <c r="E97" s="90"/>
      <c r="F97" s="91"/>
      <c r="G97" s="9"/>
      <c r="H97" s="5"/>
      <c r="I97" s="32"/>
    </row>
    <row r="98" spans="1:9">
      <c r="A98" s="48" t="s">
        <v>15</v>
      </c>
      <c r="B98" s="3"/>
      <c r="C98" s="5"/>
      <c r="D98" s="89"/>
      <c r="E98" s="90"/>
      <c r="F98" s="91"/>
      <c r="G98" s="5"/>
      <c r="H98" s="5"/>
      <c r="I98" s="32"/>
    </row>
    <row r="99" spans="1:9">
      <c r="A99" s="60"/>
      <c r="B99" s="61"/>
      <c r="C99" s="62"/>
      <c r="D99" s="63"/>
      <c r="E99" s="64"/>
      <c r="F99" s="65"/>
      <c r="G99" s="62"/>
      <c r="H99" s="62"/>
      <c r="I99" s="66"/>
    </row>
    <row r="100" spans="1:9" ht="16.5" thickBot="1">
      <c r="A100" s="84" t="s">
        <v>201</v>
      </c>
      <c r="B100" s="85"/>
      <c r="C100" s="67">
        <f>SUM(C11:C98)</f>
        <v>120483259.67</v>
      </c>
      <c r="D100" s="86"/>
      <c r="E100" s="87"/>
      <c r="F100" s="88"/>
      <c r="G100" s="67">
        <f>SUM(G11:G98)</f>
        <v>94431905.871424004</v>
      </c>
      <c r="H100" s="68"/>
      <c r="I100" s="69"/>
    </row>
    <row r="101" spans="1:9" ht="16.5" thickTop="1">
      <c r="H101" s="33"/>
      <c r="I101" s="34"/>
    </row>
    <row r="102" spans="1:9">
      <c r="A102" s="71" t="s">
        <v>194</v>
      </c>
      <c r="B102" s="72"/>
      <c r="C102" s="72"/>
      <c r="D102" s="72"/>
      <c r="E102" s="72"/>
      <c r="H102" s="33"/>
      <c r="I102" s="34"/>
    </row>
    <row r="103" spans="1:9">
      <c r="A103" s="72"/>
      <c r="B103" s="72"/>
      <c r="C103" s="72"/>
      <c r="D103" s="72"/>
      <c r="E103" s="72"/>
      <c r="H103" s="33"/>
      <c r="I103" s="34"/>
    </row>
    <row r="104" spans="1:9">
      <c r="A104" s="54"/>
      <c r="B104" s="54"/>
      <c r="C104" s="54"/>
      <c r="D104" s="54"/>
      <c r="E104" s="54"/>
      <c r="F104" s="30"/>
      <c r="H104" s="33"/>
      <c r="I104" s="34"/>
    </row>
    <row r="105" spans="1:9">
      <c r="H105" s="33"/>
      <c r="I105" s="34"/>
    </row>
    <row r="106" spans="1:9">
      <c r="H106" s="33"/>
      <c r="I106" s="34"/>
    </row>
    <row r="107" spans="1:9">
      <c r="H107" s="33"/>
      <c r="I107" s="34"/>
    </row>
    <row r="108" spans="1:9" ht="18.75">
      <c r="A108" s="55" t="s">
        <v>195</v>
      </c>
      <c r="B108" s="56"/>
      <c r="C108" s="56"/>
      <c r="D108" s="57"/>
      <c r="E108" s="57"/>
      <c r="F108" s="57"/>
      <c r="G108" s="73" t="s">
        <v>197</v>
      </c>
      <c r="H108" s="73"/>
      <c r="I108" s="58"/>
    </row>
    <row r="109" spans="1:9" ht="18.75">
      <c r="A109" s="59" t="s">
        <v>196</v>
      </c>
      <c r="B109" s="56"/>
      <c r="C109" s="56"/>
      <c r="D109" s="57"/>
      <c r="E109" s="57"/>
      <c r="F109" s="57"/>
      <c r="G109" s="74" t="s">
        <v>198</v>
      </c>
      <c r="H109" s="74"/>
      <c r="I109" s="58"/>
    </row>
    <row r="110" spans="1:9">
      <c r="H110" s="35"/>
      <c r="I110" s="36"/>
    </row>
    <row r="111" spans="1:9">
      <c r="H111" s="35"/>
      <c r="I111" s="36"/>
    </row>
    <row r="112" spans="1:9">
      <c r="H112" s="35"/>
      <c r="I112" s="36"/>
    </row>
    <row r="113" spans="8:9">
      <c r="H113" s="35"/>
      <c r="I113" s="36"/>
    </row>
    <row r="114" spans="8:9">
      <c r="H114" s="35"/>
      <c r="I114" s="36"/>
    </row>
    <row r="115" spans="8:9">
      <c r="H115" s="35"/>
      <c r="I115" s="36"/>
    </row>
    <row r="116" spans="8:9">
      <c r="H116" s="35"/>
      <c r="I116" s="37"/>
    </row>
    <row r="117" spans="8:9">
      <c r="H117" s="33"/>
      <c r="I117" s="38"/>
    </row>
    <row r="118" spans="8:9">
      <c r="H118" s="33"/>
      <c r="I118" s="38"/>
    </row>
    <row r="119" spans="8:9">
      <c r="H119" s="33"/>
      <c r="I119" s="38"/>
    </row>
    <row r="120" spans="8:9">
      <c r="H120" s="39"/>
      <c r="I120" s="39"/>
    </row>
  </sheetData>
  <sheetProtection password="CCC5" sheet="1" objects="1" scenarios="1"/>
  <mergeCells count="67">
    <mergeCell ref="A100:B100"/>
    <mergeCell ref="D100:F100"/>
    <mergeCell ref="D97:F97"/>
    <mergeCell ref="D96:F96"/>
    <mergeCell ref="D98:F98"/>
    <mergeCell ref="H7:H8"/>
    <mergeCell ref="I7:I8"/>
    <mergeCell ref="D15:E15"/>
    <mergeCell ref="A7:A8"/>
    <mergeCell ref="B7:B8"/>
    <mergeCell ref="C7:C8"/>
    <mergeCell ref="D7:D8"/>
    <mergeCell ref="E7:E8"/>
    <mergeCell ref="F7:G7"/>
    <mergeCell ref="D85:F85"/>
    <mergeCell ref="D86:F86"/>
    <mergeCell ref="D87:F87"/>
    <mergeCell ref="D88:F88"/>
    <mergeCell ref="D89:F89"/>
    <mergeCell ref="G109:H109"/>
    <mergeCell ref="A3:I3"/>
    <mergeCell ref="A4:I4"/>
    <mergeCell ref="D16:F16"/>
    <mergeCell ref="D17:F17"/>
    <mergeCell ref="D24:F24"/>
    <mergeCell ref="D25:F25"/>
    <mergeCell ref="D26:F26"/>
    <mergeCell ref="D27:F27"/>
    <mergeCell ref="D36:F36"/>
    <mergeCell ref="D38:F38"/>
    <mergeCell ref="D39:F39"/>
    <mergeCell ref="D41:F41"/>
    <mergeCell ref="D40:E40"/>
    <mergeCell ref="D42:E42"/>
    <mergeCell ref="D56:E56"/>
    <mergeCell ref="D48:F48"/>
    <mergeCell ref="D71:F71"/>
    <mergeCell ref="D44:E44"/>
    <mergeCell ref="A102:E103"/>
    <mergeCell ref="G108:H108"/>
    <mergeCell ref="D75:F75"/>
    <mergeCell ref="D76:F76"/>
    <mergeCell ref="D77:F77"/>
    <mergeCell ref="D78:F78"/>
    <mergeCell ref="D79:F79"/>
    <mergeCell ref="D80:F80"/>
    <mergeCell ref="D81:F81"/>
    <mergeCell ref="D82:F82"/>
    <mergeCell ref="D83:F83"/>
    <mergeCell ref="D84:F84"/>
    <mergeCell ref="D90:F90"/>
    <mergeCell ref="D22:F22"/>
    <mergeCell ref="D21:F21"/>
    <mergeCell ref="D95:F95"/>
    <mergeCell ref="D94:F94"/>
    <mergeCell ref="D93:F93"/>
    <mergeCell ref="D92:F92"/>
    <mergeCell ref="D91:F91"/>
    <mergeCell ref="D43:F43"/>
    <mergeCell ref="D49:F49"/>
    <mergeCell ref="D50:F50"/>
    <mergeCell ref="D73:F73"/>
    <mergeCell ref="D74:F74"/>
    <mergeCell ref="D69:F69"/>
    <mergeCell ref="D59:F59"/>
    <mergeCell ref="D46:F46"/>
    <mergeCell ref="D47:F47"/>
  </mergeCells>
  <pageMargins left="0.28999999999999998" right="0.56999999999999995" top="0.3" bottom="0.28999999999999998" header="0.3" footer="0.3"/>
  <pageSetup paperSize="136" orientation="landscape" verticalDpi="300" r:id="rId1"/>
  <drawing r:id="rId2"/>
</worksheet>
</file>

<file path=xl/worksheets/sheet2.xml><?xml version="1.0" encoding="utf-8"?>
<worksheet xmlns="http://schemas.openxmlformats.org/spreadsheetml/2006/main" xmlns:r="http://schemas.openxmlformats.org/officeDocument/2006/relationships">
  <dimension ref="A1:H61"/>
  <sheetViews>
    <sheetView topLeftCell="A40" workbookViewId="0">
      <selection activeCell="G60" sqref="G60"/>
    </sheetView>
  </sheetViews>
  <sheetFormatPr defaultRowHeight="15.75"/>
  <cols>
    <col min="1" max="1" width="45.140625" style="94" customWidth="1"/>
    <col min="2" max="2" width="19.7109375" style="92" bestFit="1" customWidth="1"/>
    <col min="3" max="3" width="21.140625" style="92" bestFit="1" customWidth="1"/>
    <col min="4" max="4" width="10.42578125" style="92" customWidth="1"/>
    <col min="5" max="5" width="12.42578125" style="92" customWidth="1"/>
    <col min="6" max="6" width="12.140625" style="92" customWidth="1"/>
    <col min="7" max="7" width="21.140625" style="92" bestFit="1" customWidth="1"/>
    <col min="8" max="8" width="28.7109375" style="93" customWidth="1"/>
    <col min="9" max="16384" width="9.140625" style="93"/>
  </cols>
  <sheetData>
    <row r="1" spans="1:7">
      <c r="A1" s="92" t="s">
        <v>202</v>
      </c>
    </row>
    <row r="2" spans="1:7">
      <c r="A2" s="94" t="s">
        <v>203</v>
      </c>
    </row>
    <row r="5" spans="1:7" ht="18.75">
      <c r="A5" s="95" t="s">
        <v>204</v>
      </c>
      <c r="B5" s="95"/>
      <c r="C5" s="95"/>
      <c r="D5" s="95"/>
      <c r="E5" s="95"/>
      <c r="F5" s="95"/>
      <c r="G5" s="95"/>
    </row>
    <row r="6" spans="1:7" ht="18.75">
      <c r="A6" s="96" t="s">
        <v>205</v>
      </c>
      <c r="B6" s="96"/>
      <c r="C6" s="96"/>
      <c r="D6" s="96"/>
      <c r="E6" s="96"/>
      <c r="F6" s="96"/>
      <c r="G6" s="96"/>
    </row>
    <row r="7" spans="1:7" ht="18.75">
      <c r="A7" s="96" t="s">
        <v>85</v>
      </c>
      <c r="B7" s="96"/>
      <c r="C7" s="96"/>
      <c r="D7" s="96"/>
      <c r="E7" s="96"/>
      <c r="F7" s="96"/>
      <c r="G7" s="96"/>
    </row>
    <row r="8" spans="1:7" ht="19.5" thickBot="1">
      <c r="A8" s="96"/>
      <c r="B8" s="96"/>
      <c r="C8" s="96"/>
      <c r="D8" s="96"/>
      <c r="E8" s="96"/>
      <c r="F8" s="96"/>
      <c r="G8" s="96"/>
    </row>
    <row r="9" spans="1:7" s="103" customFormat="1">
      <c r="A9" s="97" t="s">
        <v>206</v>
      </c>
      <c r="B9" s="98" t="s">
        <v>207</v>
      </c>
      <c r="C9" s="99"/>
      <c r="D9" s="100"/>
      <c r="E9" s="101"/>
      <c r="F9" s="101"/>
      <c r="G9" s="102"/>
    </row>
    <row r="10" spans="1:7" s="103" customFormat="1">
      <c r="A10" s="104"/>
      <c r="B10" s="105" t="s">
        <v>208</v>
      </c>
      <c r="C10" s="105" t="s">
        <v>209</v>
      </c>
      <c r="D10" s="106" t="s">
        <v>210</v>
      </c>
      <c r="E10" s="107" t="s">
        <v>211</v>
      </c>
      <c r="F10" s="107" t="s">
        <v>212</v>
      </c>
      <c r="G10" s="108" t="s">
        <v>213</v>
      </c>
    </row>
    <row r="11" spans="1:7" s="103" customFormat="1">
      <c r="A11" s="104"/>
      <c r="B11" s="109" t="s">
        <v>214</v>
      </c>
      <c r="C11" s="110">
        <v>0.7</v>
      </c>
      <c r="D11" s="111"/>
      <c r="E11" s="112"/>
      <c r="F11" s="112"/>
      <c r="G11" s="113"/>
    </row>
    <row r="12" spans="1:7" s="103" customFormat="1" ht="16.5" thickBot="1">
      <c r="A12" s="114"/>
      <c r="B12" s="115">
        <v>0.3</v>
      </c>
      <c r="C12" s="116"/>
      <c r="D12" s="117"/>
      <c r="E12" s="118"/>
      <c r="F12" s="118"/>
      <c r="G12" s="119"/>
    </row>
    <row r="13" spans="1:7" ht="18.75">
      <c r="A13" s="120" t="s">
        <v>215</v>
      </c>
      <c r="B13" s="121"/>
      <c r="C13" s="121"/>
      <c r="D13" s="121"/>
      <c r="E13" s="121"/>
      <c r="F13" s="121"/>
      <c r="G13" s="121"/>
    </row>
    <row r="14" spans="1:7" ht="18.75">
      <c r="A14" s="122" t="s">
        <v>216</v>
      </c>
      <c r="B14" s="123">
        <v>52614739.5</v>
      </c>
      <c r="C14" s="123">
        <v>122767725.5</v>
      </c>
      <c r="D14" s="123"/>
      <c r="E14" s="123"/>
      <c r="F14" s="123"/>
      <c r="G14" s="123">
        <f>SUM(B14:F14)</f>
        <v>175382465</v>
      </c>
    </row>
    <row r="15" spans="1:7" ht="18.75">
      <c r="A15" s="122" t="s">
        <v>217</v>
      </c>
      <c r="B15" s="123"/>
      <c r="C15" s="123"/>
      <c r="D15" s="123"/>
      <c r="E15" s="123"/>
      <c r="F15" s="123"/>
      <c r="G15" s="123">
        <f>SUM(B15:F15)</f>
        <v>0</v>
      </c>
    </row>
    <row r="16" spans="1:7" ht="37.5">
      <c r="A16" s="122" t="s">
        <v>218</v>
      </c>
      <c r="B16" s="123"/>
      <c r="C16" s="124">
        <v>97152215.909999996</v>
      </c>
      <c r="D16" s="123"/>
      <c r="E16" s="123"/>
      <c r="F16" s="123"/>
      <c r="G16" s="123">
        <f>SUM(B16:F16)</f>
        <v>97152215.909999996</v>
      </c>
    </row>
    <row r="17" spans="1:8" ht="18.75">
      <c r="A17" s="122" t="s">
        <v>219</v>
      </c>
      <c r="B17" s="123"/>
      <c r="C17" s="123"/>
      <c r="D17" s="123"/>
      <c r="E17" s="123"/>
      <c r="F17" s="123"/>
      <c r="G17" s="123">
        <f t="shared" ref="G17:G19" si="0">SUM(B17:F17)</f>
        <v>0</v>
      </c>
    </row>
    <row r="18" spans="1:8" ht="17.25" customHeight="1">
      <c r="A18" s="125" t="s">
        <v>220</v>
      </c>
      <c r="B18" s="123"/>
      <c r="C18" s="123"/>
      <c r="D18" s="123"/>
      <c r="E18" s="123"/>
      <c r="F18" s="123"/>
      <c r="G18" s="123">
        <f t="shared" si="0"/>
        <v>0</v>
      </c>
    </row>
    <row r="19" spans="1:8" ht="24.75" customHeight="1">
      <c r="A19" s="126" t="s">
        <v>221</v>
      </c>
      <c r="B19" s="127">
        <f>SUM(B14:B18)</f>
        <v>52614739.5</v>
      </c>
      <c r="C19" s="127">
        <f>SUM(C14:C18)</f>
        <v>219919941.41</v>
      </c>
      <c r="D19" s="127">
        <f>SUM(D14:D18)</f>
        <v>0</v>
      </c>
      <c r="E19" s="127">
        <f>SUM(E14:E18)</f>
        <v>0</v>
      </c>
      <c r="F19" s="127">
        <f>SUM(F14:F18)</f>
        <v>0</v>
      </c>
      <c r="G19" s="127">
        <f t="shared" si="0"/>
        <v>272534680.90999997</v>
      </c>
    </row>
    <row r="20" spans="1:8" ht="12" customHeight="1">
      <c r="A20" s="122"/>
      <c r="B20" s="123"/>
      <c r="C20" s="123"/>
      <c r="D20" s="123"/>
      <c r="E20" s="123"/>
      <c r="F20" s="123"/>
      <c r="G20" s="123"/>
    </row>
    <row r="21" spans="1:8" ht="18.75">
      <c r="A21" s="126" t="s">
        <v>222</v>
      </c>
      <c r="B21" s="127"/>
      <c r="C21" s="127"/>
      <c r="D21" s="127"/>
      <c r="E21" s="127"/>
      <c r="F21" s="127"/>
      <c r="G21" s="127"/>
    </row>
    <row r="22" spans="1:8" s="92" customFormat="1" ht="18.75">
      <c r="A22" s="122" t="s">
        <v>223</v>
      </c>
      <c r="B22" s="124"/>
      <c r="C22" s="124"/>
      <c r="D22" s="123"/>
      <c r="E22" s="123"/>
      <c r="F22" s="123"/>
      <c r="G22" s="123">
        <f>SUM(B22:F22)</f>
        <v>0</v>
      </c>
    </row>
    <row r="23" spans="1:8" s="92" customFormat="1" ht="18.75">
      <c r="A23" s="122" t="s">
        <v>224</v>
      </c>
      <c r="B23" s="124"/>
      <c r="C23" s="124"/>
      <c r="D23" s="123"/>
      <c r="E23" s="123"/>
      <c r="F23" s="123"/>
      <c r="G23" s="123">
        <f t="shared" ref="G23:G52" si="1">SUM(B23:F23)</f>
        <v>0</v>
      </c>
    </row>
    <row r="24" spans="1:8" s="92" customFormat="1" ht="24.75" customHeight="1">
      <c r="A24" s="122" t="s">
        <v>225</v>
      </c>
      <c r="B24" s="123"/>
      <c r="C24" s="123">
        <v>623450</v>
      </c>
      <c r="D24" s="123"/>
      <c r="E24" s="123"/>
      <c r="F24" s="123"/>
      <c r="G24" s="123">
        <f t="shared" si="1"/>
        <v>623450</v>
      </c>
    </row>
    <row r="25" spans="1:8" s="92" customFormat="1" ht="24.75" customHeight="1">
      <c r="A25" s="122" t="s">
        <v>226</v>
      </c>
      <c r="B25" s="123"/>
      <c r="C25" s="123"/>
      <c r="D25" s="123"/>
      <c r="E25" s="123"/>
      <c r="F25" s="123"/>
      <c r="G25" s="123">
        <f t="shared" si="1"/>
        <v>0</v>
      </c>
    </row>
    <row r="26" spans="1:8" s="92" customFormat="1" ht="18.75">
      <c r="A26" s="122" t="s">
        <v>227</v>
      </c>
      <c r="B26" s="124"/>
      <c r="C26" s="124"/>
      <c r="D26" s="123"/>
      <c r="E26" s="123"/>
      <c r="F26" s="123"/>
      <c r="G26" s="123">
        <f t="shared" si="1"/>
        <v>0</v>
      </c>
    </row>
    <row r="27" spans="1:8" s="92" customFormat="1" ht="30" customHeight="1">
      <c r="A27" s="122" t="s">
        <v>228</v>
      </c>
      <c r="B27" s="124"/>
      <c r="C27" s="124">
        <v>5494500</v>
      </c>
      <c r="D27" s="123"/>
      <c r="E27" s="123"/>
      <c r="F27" s="123"/>
      <c r="G27" s="123">
        <f t="shared" si="1"/>
        <v>5494500</v>
      </c>
    </row>
    <row r="28" spans="1:8" s="92" customFormat="1" ht="58.5" customHeight="1">
      <c r="A28" s="122" t="s">
        <v>229</v>
      </c>
      <c r="B28" s="123"/>
      <c r="C28" s="123"/>
      <c r="D28" s="123"/>
      <c r="E28" s="123"/>
      <c r="F28" s="123"/>
      <c r="G28" s="123">
        <f t="shared" si="1"/>
        <v>0</v>
      </c>
    </row>
    <row r="29" spans="1:8" s="92" customFormat="1" ht="30.75" customHeight="1">
      <c r="A29" s="122" t="s">
        <v>230</v>
      </c>
      <c r="B29" s="124"/>
      <c r="C29" s="124"/>
      <c r="D29" s="123"/>
      <c r="E29" s="123"/>
      <c r="F29" s="123"/>
      <c r="G29" s="123">
        <f t="shared" si="1"/>
        <v>0</v>
      </c>
    </row>
    <row r="30" spans="1:8" s="92" customFormat="1" ht="20.25" customHeight="1">
      <c r="A30" s="122" t="s">
        <v>231</v>
      </c>
      <c r="B30" s="123"/>
      <c r="C30" s="123"/>
      <c r="D30" s="123"/>
      <c r="E30" s="123"/>
      <c r="F30" s="123"/>
      <c r="G30" s="123">
        <f t="shared" si="1"/>
        <v>0</v>
      </c>
      <c r="H30" s="128"/>
    </row>
    <row r="31" spans="1:8" s="92" customFormat="1" ht="18.75">
      <c r="A31" s="122" t="s">
        <v>232</v>
      </c>
      <c r="B31" s="124"/>
      <c r="C31" s="124"/>
      <c r="D31" s="123"/>
      <c r="E31" s="123"/>
      <c r="F31" s="123"/>
      <c r="G31" s="123">
        <f t="shared" si="1"/>
        <v>0</v>
      </c>
    </row>
    <row r="32" spans="1:8" s="92" customFormat="1" ht="37.5" customHeight="1">
      <c r="A32" s="122" t="s">
        <v>233</v>
      </c>
      <c r="B32" s="123"/>
      <c r="C32" s="123">
        <v>5181900.55</v>
      </c>
      <c r="D32" s="123"/>
      <c r="E32" s="123"/>
      <c r="F32" s="123"/>
      <c r="G32" s="123">
        <f t="shared" si="1"/>
        <v>5181900.55</v>
      </c>
    </row>
    <row r="33" spans="1:7" s="92" customFormat="1" ht="18.75">
      <c r="A33" s="122" t="s">
        <v>234</v>
      </c>
      <c r="B33" s="123"/>
      <c r="C33" s="123">
        <v>99324</v>
      </c>
      <c r="D33" s="123"/>
      <c r="E33" s="123"/>
      <c r="F33" s="123"/>
      <c r="G33" s="123">
        <f t="shared" si="1"/>
        <v>99324</v>
      </c>
    </row>
    <row r="34" spans="1:7" s="92" customFormat="1" ht="18.75">
      <c r="A34" s="122" t="s">
        <v>235</v>
      </c>
      <c r="B34" s="123"/>
      <c r="C34" s="123">
        <v>89566.5</v>
      </c>
      <c r="D34" s="123"/>
      <c r="E34" s="123"/>
      <c r="F34" s="123"/>
      <c r="G34" s="123">
        <f t="shared" si="1"/>
        <v>89566.5</v>
      </c>
    </row>
    <row r="35" spans="1:7" s="92" customFormat="1" ht="18.75">
      <c r="A35" s="122" t="s">
        <v>236</v>
      </c>
      <c r="B35" s="123"/>
      <c r="C35" s="123"/>
      <c r="D35" s="123"/>
      <c r="E35" s="123"/>
      <c r="F35" s="123"/>
      <c r="G35" s="123">
        <f t="shared" si="1"/>
        <v>0</v>
      </c>
    </row>
    <row r="36" spans="1:7" s="92" customFormat="1" ht="18.75">
      <c r="A36" s="122" t="s">
        <v>237</v>
      </c>
      <c r="B36" s="123"/>
      <c r="C36" s="123"/>
      <c r="D36" s="123"/>
      <c r="E36" s="123"/>
      <c r="F36" s="123"/>
      <c r="G36" s="123">
        <f t="shared" si="1"/>
        <v>0</v>
      </c>
    </row>
    <row r="37" spans="1:7" s="92" customFormat="1" ht="18.75">
      <c r="A37" s="122" t="s">
        <v>238</v>
      </c>
      <c r="B37" s="123"/>
      <c r="C37" s="123"/>
      <c r="D37" s="123"/>
      <c r="E37" s="123"/>
      <c r="F37" s="123"/>
      <c r="G37" s="123">
        <f t="shared" si="1"/>
        <v>0</v>
      </c>
    </row>
    <row r="38" spans="1:7" s="92" customFormat="1" ht="18.75">
      <c r="A38" s="122" t="s">
        <v>239</v>
      </c>
      <c r="B38" s="123"/>
      <c r="C38" s="123">
        <v>6586977</v>
      </c>
      <c r="D38" s="123"/>
      <c r="E38" s="123"/>
      <c r="F38" s="123"/>
      <c r="G38" s="123">
        <f t="shared" si="1"/>
        <v>6586977</v>
      </c>
    </row>
    <row r="39" spans="1:7" s="92" customFormat="1" ht="18.75">
      <c r="A39" s="122" t="s">
        <v>240</v>
      </c>
      <c r="B39" s="123"/>
      <c r="C39" s="123"/>
      <c r="D39" s="123"/>
      <c r="E39" s="123"/>
      <c r="F39" s="123"/>
      <c r="G39" s="123">
        <f t="shared" si="1"/>
        <v>0</v>
      </c>
    </row>
    <row r="40" spans="1:7" s="92" customFormat="1" ht="18.75">
      <c r="A40" s="122" t="s">
        <v>241</v>
      </c>
      <c r="B40" s="123"/>
      <c r="C40" s="123"/>
      <c r="D40" s="123"/>
      <c r="E40" s="123"/>
      <c r="F40" s="123"/>
      <c r="G40" s="123">
        <f t="shared" si="1"/>
        <v>0</v>
      </c>
    </row>
    <row r="41" spans="1:7" s="92" customFormat="1" ht="18.75">
      <c r="A41" s="122" t="s">
        <v>242</v>
      </c>
      <c r="B41" s="123"/>
      <c r="C41" s="123">
        <v>5947229</v>
      </c>
      <c r="D41" s="123"/>
      <c r="E41" s="123"/>
      <c r="F41" s="123"/>
      <c r="G41" s="123">
        <f t="shared" si="1"/>
        <v>5947229</v>
      </c>
    </row>
    <row r="42" spans="1:7" s="92" customFormat="1" ht="18.75">
      <c r="A42" s="122" t="s">
        <v>243</v>
      </c>
      <c r="B42" s="123"/>
      <c r="C42" s="123">
        <v>494145.2</v>
      </c>
      <c r="D42" s="123"/>
      <c r="E42" s="123"/>
      <c r="F42" s="123"/>
      <c r="G42" s="123">
        <f t="shared" si="1"/>
        <v>494145.2</v>
      </c>
    </row>
    <row r="43" spans="1:7" s="92" customFormat="1" ht="18.75">
      <c r="A43" s="122" t="s">
        <v>244</v>
      </c>
      <c r="B43" s="123"/>
      <c r="C43" s="123">
        <v>3277500</v>
      </c>
      <c r="D43" s="123"/>
      <c r="E43" s="123"/>
      <c r="F43" s="123"/>
      <c r="G43" s="123">
        <f t="shared" si="1"/>
        <v>3277500</v>
      </c>
    </row>
    <row r="44" spans="1:7" s="92" customFormat="1" ht="18.75">
      <c r="A44" s="122" t="s">
        <v>245</v>
      </c>
      <c r="B44" s="123"/>
      <c r="C44" s="123"/>
      <c r="D44" s="123"/>
      <c r="E44" s="123"/>
      <c r="F44" s="123"/>
      <c r="G44" s="123">
        <f t="shared" si="1"/>
        <v>0</v>
      </c>
    </row>
    <row r="45" spans="1:7" s="92" customFormat="1" ht="56.25">
      <c r="A45" s="122" t="s">
        <v>246</v>
      </c>
      <c r="B45" s="123"/>
      <c r="C45" s="123">
        <v>7087169.3600000003</v>
      </c>
      <c r="D45" s="123"/>
      <c r="E45" s="123"/>
      <c r="F45" s="123"/>
      <c r="G45" s="123">
        <f t="shared" si="1"/>
        <v>7087169.3600000003</v>
      </c>
    </row>
    <row r="46" spans="1:7" s="92" customFormat="1" ht="37.5">
      <c r="A46" s="122" t="s">
        <v>247</v>
      </c>
      <c r="B46" s="123"/>
      <c r="C46" s="123">
        <v>2169407.31</v>
      </c>
      <c r="D46" s="123"/>
      <c r="E46" s="123"/>
      <c r="F46" s="123"/>
      <c r="G46" s="123">
        <f t="shared" si="1"/>
        <v>2169407.31</v>
      </c>
    </row>
    <row r="47" spans="1:7" s="92" customFormat="1" ht="18.75">
      <c r="A47" s="122" t="s">
        <v>248</v>
      </c>
      <c r="B47" s="123"/>
      <c r="C47" s="123">
        <v>55779</v>
      </c>
      <c r="D47" s="123"/>
      <c r="E47" s="123"/>
      <c r="F47" s="123"/>
      <c r="G47" s="123">
        <f t="shared" si="1"/>
        <v>55779</v>
      </c>
    </row>
    <row r="48" spans="1:7" s="92" customFormat="1" ht="18.75">
      <c r="A48" s="122" t="s">
        <v>249</v>
      </c>
      <c r="B48" s="123"/>
      <c r="C48" s="123"/>
      <c r="D48" s="123"/>
      <c r="E48" s="123"/>
      <c r="F48" s="123"/>
      <c r="G48" s="123">
        <f t="shared" si="1"/>
        <v>0</v>
      </c>
    </row>
    <row r="49" spans="1:8" s="92" customFormat="1" ht="18.75">
      <c r="A49" s="122" t="s">
        <v>250</v>
      </c>
      <c r="B49" s="123"/>
      <c r="C49" s="123">
        <v>168445</v>
      </c>
      <c r="D49" s="123"/>
      <c r="E49" s="123"/>
      <c r="F49" s="123"/>
      <c r="G49" s="123"/>
    </row>
    <row r="50" spans="1:8" s="92" customFormat="1" ht="18.75">
      <c r="A50" s="122" t="s">
        <v>251</v>
      </c>
      <c r="B50" s="123"/>
      <c r="C50" s="123"/>
      <c r="D50" s="123"/>
      <c r="E50" s="123"/>
      <c r="F50" s="123"/>
      <c r="G50" s="123">
        <f t="shared" si="1"/>
        <v>0</v>
      </c>
    </row>
    <row r="51" spans="1:8" s="92" customFormat="1" ht="18.75">
      <c r="A51" s="122" t="s">
        <v>252</v>
      </c>
      <c r="B51" s="123"/>
      <c r="C51" s="123">
        <v>2122290</v>
      </c>
      <c r="D51" s="123"/>
      <c r="E51" s="123"/>
      <c r="F51" s="123"/>
      <c r="G51" s="123"/>
    </row>
    <row r="52" spans="1:8" s="92" customFormat="1" ht="18.75">
      <c r="A52" s="122" t="s">
        <v>253</v>
      </c>
      <c r="B52" s="123"/>
      <c r="C52" s="123">
        <v>8048800</v>
      </c>
      <c r="D52" s="123"/>
      <c r="E52" s="123"/>
      <c r="F52" s="123"/>
      <c r="G52" s="123">
        <f t="shared" si="1"/>
        <v>8048800</v>
      </c>
    </row>
    <row r="53" spans="1:8" s="92" customFormat="1" ht="18.75">
      <c r="A53" s="126" t="s">
        <v>254</v>
      </c>
      <c r="B53" s="129">
        <f>SUM(B22:B52)</f>
        <v>0</v>
      </c>
      <c r="C53" s="129">
        <f>SUM(C22:C52)</f>
        <v>47446482.920000002</v>
      </c>
      <c r="D53" s="129">
        <f t="shared" ref="D53:F53" si="2">SUM(D22:D52)</f>
        <v>0</v>
      </c>
      <c r="E53" s="129">
        <f t="shared" si="2"/>
        <v>0</v>
      </c>
      <c r="F53" s="129">
        <f t="shared" si="2"/>
        <v>0</v>
      </c>
      <c r="G53" s="127">
        <f>SUM(B53:F53)</f>
        <v>47446482.920000002</v>
      </c>
    </row>
    <row r="54" spans="1:8" s="92" customFormat="1" ht="19.5" thickBot="1">
      <c r="A54" s="130" t="s">
        <v>255</v>
      </c>
      <c r="B54" s="131">
        <f>B19-B53</f>
        <v>52614739.5</v>
      </c>
      <c r="C54" s="131">
        <f>C19-C53</f>
        <v>172473458.49000001</v>
      </c>
      <c r="D54" s="131">
        <f>D19-D53</f>
        <v>0</v>
      </c>
      <c r="E54" s="131">
        <f>E19-E53</f>
        <v>0</v>
      </c>
      <c r="F54" s="131">
        <f>F19-F53</f>
        <v>0</v>
      </c>
      <c r="G54" s="132">
        <f>SUM(B54:F54)</f>
        <v>225088197.99000001</v>
      </c>
      <c r="H54" s="133"/>
    </row>
    <row r="55" spans="1:8" ht="19.5" thickTop="1">
      <c r="A55" s="134" t="s">
        <v>256</v>
      </c>
      <c r="B55" s="134"/>
      <c r="C55" s="134"/>
      <c r="D55" s="134"/>
    </row>
    <row r="56" spans="1:8" ht="18.75">
      <c r="A56" s="134" t="s">
        <v>257</v>
      </c>
      <c r="B56" s="134"/>
      <c r="C56" s="134"/>
      <c r="D56" s="134"/>
    </row>
    <row r="57" spans="1:8" ht="18.75">
      <c r="A57" s="134"/>
      <c r="B57" s="134"/>
      <c r="C57" s="135"/>
      <c r="D57" s="134"/>
    </row>
    <row r="58" spans="1:8" s="92" customFormat="1" ht="18.75">
      <c r="A58" s="134"/>
      <c r="B58" s="134"/>
      <c r="C58" s="135"/>
      <c r="D58" s="134"/>
    </row>
    <row r="59" spans="1:8" s="92" customFormat="1" ht="18.75">
      <c r="A59" s="136"/>
      <c r="B59" s="134"/>
      <c r="C59" s="134"/>
      <c r="D59" s="134"/>
    </row>
    <row r="60" spans="1:8" ht="23.25">
      <c r="A60" s="137"/>
      <c r="B60" s="134"/>
      <c r="C60" s="135"/>
      <c r="D60" s="138" t="s">
        <v>195</v>
      </c>
      <c r="E60" s="93"/>
    </row>
    <row r="61" spans="1:8" ht="23.25">
      <c r="A61" s="137"/>
      <c r="B61" s="134"/>
      <c r="C61" s="134"/>
      <c r="D61" s="139" t="s">
        <v>196</v>
      </c>
      <c r="E61" s="93"/>
    </row>
  </sheetData>
  <sheetProtection password="CCC5" sheet="1" objects="1" scenarios="1"/>
  <mergeCells count="12">
    <mergeCell ref="G10:G12"/>
    <mergeCell ref="C11:C12"/>
    <mergeCell ref="A5:G5"/>
    <mergeCell ref="A6:G6"/>
    <mergeCell ref="A7:G7"/>
    <mergeCell ref="A8:G8"/>
    <mergeCell ref="A9:A12"/>
    <mergeCell ref="B9:C9"/>
    <mergeCell ref="D9:G9"/>
    <mergeCell ref="D10:D12"/>
    <mergeCell ref="E10:E12"/>
    <mergeCell ref="F10: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K54"/>
  <sheetViews>
    <sheetView workbookViewId="0">
      <selection activeCell="Q21" sqref="Q21"/>
    </sheetView>
  </sheetViews>
  <sheetFormatPr defaultRowHeight="15.75"/>
  <cols>
    <col min="1" max="8" width="9.140625" style="1"/>
    <col min="9" max="9" width="19.28515625" style="1" customWidth="1"/>
    <col min="10" max="16384" width="9.140625" style="1"/>
  </cols>
  <sheetData>
    <row r="1" spans="1:11">
      <c r="A1" s="1" t="s">
        <v>259</v>
      </c>
    </row>
    <row r="2" spans="1:11">
      <c r="A2" s="1" t="s">
        <v>260</v>
      </c>
    </row>
    <row r="5" spans="1:11">
      <c r="A5" s="150" t="s">
        <v>261</v>
      </c>
      <c r="B5" s="150"/>
      <c r="C5" s="150"/>
      <c r="D5" s="150"/>
      <c r="E5" s="150"/>
      <c r="F5" s="150"/>
      <c r="G5" s="150"/>
      <c r="H5" s="150"/>
      <c r="I5" s="150"/>
      <c r="J5" s="151"/>
      <c r="K5" s="151"/>
    </row>
    <row r="6" spans="1:11">
      <c r="A6" s="150" t="s">
        <v>262</v>
      </c>
      <c r="B6" s="150"/>
      <c r="C6" s="150"/>
      <c r="D6" s="150"/>
      <c r="E6" s="150"/>
      <c r="F6" s="150"/>
      <c r="G6" s="150"/>
      <c r="H6" s="150"/>
      <c r="I6" s="150"/>
      <c r="J6" s="151"/>
      <c r="K6" s="151"/>
    </row>
    <row r="9" spans="1:11">
      <c r="A9" s="1" t="s">
        <v>263</v>
      </c>
      <c r="D9" s="152" t="s">
        <v>264</v>
      </c>
    </row>
    <row r="11" spans="1:11">
      <c r="A11" s="1" t="s">
        <v>265</v>
      </c>
      <c r="I11" s="153">
        <v>144896166.28999999</v>
      </c>
    </row>
    <row r="13" spans="1:11">
      <c r="A13" s="1" t="s">
        <v>266</v>
      </c>
      <c r="B13" s="1" t="s">
        <v>267</v>
      </c>
    </row>
    <row r="16" spans="1:11">
      <c r="B16" s="1" t="s">
        <v>268</v>
      </c>
      <c r="I16" s="30"/>
    </row>
    <row r="17" spans="2:9">
      <c r="B17" s="154"/>
      <c r="C17" s="154"/>
      <c r="D17" s="154"/>
      <c r="E17" s="154"/>
      <c r="F17" s="154"/>
      <c r="I17" s="155" t="s">
        <v>269</v>
      </c>
    </row>
    <row r="18" spans="2:9">
      <c r="B18" s="156"/>
      <c r="C18" s="156"/>
      <c r="D18" s="156"/>
      <c r="E18" s="156"/>
      <c r="F18" s="156"/>
      <c r="I18" s="156"/>
    </row>
    <row r="19" spans="2:9">
      <c r="B19" s="156"/>
      <c r="C19" s="156"/>
      <c r="D19" s="156"/>
      <c r="E19" s="156"/>
      <c r="F19" s="156"/>
      <c r="I19" s="156"/>
    </row>
    <row r="21" spans="2:9">
      <c r="B21" s="1" t="s">
        <v>270</v>
      </c>
    </row>
    <row r="22" spans="2:9">
      <c r="B22" s="154"/>
      <c r="C22" s="154"/>
      <c r="D22" s="154"/>
      <c r="E22" s="154"/>
      <c r="F22" s="154"/>
      <c r="I22" s="157">
        <v>18349045.18</v>
      </c>
    </row>
    <row r="23" spans="2:9">
      <c r="B23" s="156"/>
      <c r="C23" s="156"/>
      <c r="D23" s="156"/>
      <c r="E23" s="156"/>
      <c r="F23" s="156"/>
      <c r="I23" s="156"/>
    </row>
    <row r="24" spans="2:9">
      <c r="B24" s="156"/>
      <c r="C24" s="156"/>
      <c r="D24" s="156"/>
      <c r="E24" s="156"/>
      <c r="F24" s="156"/>
      <c r="I24" s="156"/>
    </row>
    <row r="26" spans="2:9">
      <c r="B26" s="1" t="s">
        <v>271</v>
      </c>
    </row>
    <row r="27" spans="2:9">
      <c r="B27" s="154"/>
      <c r="C27" s="154"/>
      <c r="D27" s="154"/>
      <c r="E27" s="154"/>
      <c r="F27" s="154"/>
      <c r="I27" s="155">
        <v>30264740.030000001</v>
      </c>
    </row>
    <row r="28" spans="2:9">
      <c r="B28" s="156"/>
      <c r="C28" s="156"/>
      <c r="D28" s="156"/>
      <c r="E28" s="156"/>
      <c r="F28" s="156"/>
      <c r="I28" s="156"/>
    </row>
    <row r="29" spans="2:9">
      <c r="B29" s="156"/>
      <c r="C29" s="156"/>
      <c r="D29" s="156"/>
      <c r="E29" s="156"/>
      <c r="F29" s="156"/>
      <c r="I29" s="156"/>
    </row>
    <row r="30" spans="2:9">
      <c r="B30" s="39"/>
      <c r="C30" s="39"/>
      <c r="D30" s="39"/>
      <c r="E30" s="39"/>
      <c r="F30" s="39"/>
      <c r="G30" s="39"/>
      <c r="H30" s="39"/>
      <c r="I30" s="39"/>
    </row>
    <row r="31" spans="2:9">
      <c r="B31" s="1" t="s">
        <v>272</v>
      </c>
    </row>
    <row r="32" spans="2:9">
      <c r="B32" s="154"/>
      <c r="C32" s="154"/>
      <c r="D32" s="154"/>
      <c r="E32" s="154"/>
      <c r="F32" s="154"/>
      <c r="I32" s="155" t="s">
        <v>269</v>
      </c>
    </row>
    <row r="33" spans="1:9">
      <c r="B33" s="156"/>
      <c r="C33" s="156"/>
      <c r="D33" s="156"/>
      <c r="E33" s="156"/>
      <c r="F33" s="156"/>
      <c r="I33" s="156"/>
    </row>
    <row r="34" spans="1:9">
      <c r="B34" s="156"/>
      <c r="C34" s="156"/>
      <c r="D34" s="156"/>
      <c r="E34" s="156"/>
      <c r="F34" s="156"/>
      <c r="I34" s="156"/>
    </row>
    <row r="36" spans="1:9">
      <c r="A36" s="1" t="s">
        <v>273</v>
      </c>
      <c r="I36" s="158">
        <f>SUM(I22,I17,I27,I32)</f>
        <v>48613785.210000001</v>
      </c>
    </row>
    <row r="37" spans="1:9" ht="16.5" thickBot="1">
      <c r="A37" s="1" t="s">
        <v>274</v>
      </c>
      <c r="I37" s="159">
        <f>I11-I36</f>
        <v>96282381.079999983</v>
      </c>
    </row>
    <row r="38" spans="1:9" ht="16.5" thickTop="1">
      <c r="I38" s="160"/>
    </row>
    <row r="40" spans="1:9">
      <c r="F40" s="1" t="s">
        <v>275</v>
      </c>
    </row>
    <row r="41" spans="1:9">
      <c r="F41" s="1" t="s">
        <v>276</v>
      </c>
    </row>
    <row r="42" spans="1:9">
      <c r="F42" s="1" t="s">
        <v>277</v>
      </c>
    </row>
    <row r="43" spans="1:9">
      <c r="F43" s="1" t="s">
        <v>278</v>
      </c>
    </row>
    <row r="47" spans="1:9">
      <c r="F47" s="161" t="s">
        <v>195</v>
      </c>
      <c r="G47" s="161"/>
      <c r="H47" s="161"/>
    </row>
    <row r="48" spans="1:9">
      <c r="F48" s="162" t="s">
        <v>196</v>
      </c>
      <c r="G48" s="162"/>
      <c r="H48" s="162"/>
    </row>
    <row r="49" spans="6:7">
      <c r="G49" s="163"/>
    </row>
    <row r="53" spans="6:7">
      <c r="F53" s="164" t="s">
        <v>197</v>
      </c>
    </row>
    <row r="54" spans="6:7">
      <c r="F54" s="163" t="s">
        <v>279</v>
      </c>
    </row>
  </sheetData>
  <sheetProtection password="CCC5" sheet="1" objects="1" scenarios="1"/>
  <mergeCells count="4">
    <mergeCell ref="A5:I5"/>
    <mergeCell ref="A6:I6"/>
    <mergeCell ref="F47:H47"/>
    <mergeCell ref="F48:H4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dimension ref="A1:F57"/>
  <sheetViews>
    <sheetView topLeftCell="B14" workbookViewId="0">
      <selection activeCell="F54" sqref="F54"/>
    </sheetView>
  </sheetViews>
  <sheetFormatPr defaultRowHeight="15.75"/>
  <cols>
    <col min="1" max="1" width="3.28515625" style="166" customWidth="1"/>
    <col min="2" max="2" width="2.85546875" style="166" customWidth="1"/>
    <col min="3" max="3" width="47.7109375" style="166" bestFit="1" customWidth="1"/>
    <col min="4" max="4" width="3" style="166" customWidth="1"/>
    <col min="5" max="5" width="26.85546875" style="167" bestFit="1" customWidth="1"/>
    <col min="6" max="6" width="2.85546875" style="167" customWidth="1"/>
    <col min="7" max="16384" width="9.140625" style="166"/>
  </cols>
  <sheetData>
    <row r="1" spans="1:5">
      <c r="A1" s="165" t="s">
        <v>280</v>
      </c>
    </row>
    <row r="2" spans="1:5">
      <c r="A2" s="165" t="s">
        <v>203</v>
      </c>
    </row>
    <row r="3" spans="1:5" ht="4.5" customHeight="1"/>
    <row r="4" spans="1:5">
      <c r="A4" s="168" t="s">
        <v>281</v>
      </c>
      <c r="B4" s="168"/>
      <c r="C4" s="168"/>
      <c r="D4" s="168"/>
      <c r="E4" s="168"/>
    </row>
    <row r="5" spans="1:5">
      <c r="A5" s="168" t="s">
        <v>282</v>
      </c>
      <c r="B5" s="168"/>
      <c r="C5" s="168"/>
      <c r="D5" s="168"/>
      <c r="E5" s="168"/>
    </row>
    <row r="6" spans="1:5">
      <c r="A6" s="168" t="s">
        <v>283</v>
      </c>
      <c r="B6" s="168"/>
      <c r="C6" s="168"/>
      <c r="D6" s="168"/>
      <c r="E6" s="168"/>
    </row>
    <row r="7" spans="1:5">
      <c r="A7" s="168" t="s">
        <v>284</v>
      </c>
      <c r="B7" s="168"/>
      <c r="C7" s="168"/>
      <c r="D7" s="168"/>
      <c r="E7" s="168"/>
    </row>
    <row r="8" spans="1:5" ht="6" customHeight="1">
      <c r="D8" s="169"/>
    </row>
    <row r="9" spans="1:5">
      <c r="A9" s="170" t="s">
        <v>285</v>
      </c>
    </row>
    <row r="10" spans="1:5">
      <c r="B10" s="171" t="s">
        <v>286</v>
      </c>
    </row>
    <row r="11" spans="1:5">
      <c r="C11" s="166" t="s">
        <v>287</v>
      </c>
      <c r="E11" s="172">
        <f>8142486.52+48157107.82+19229968.12</f>
        <v>75529562.460000008</v>
      </c>
    </row>
    <row r="12" spans="1:5">
      <c r="C12" s="166" t="s">
        <v>288</v>
      </c>
      <c r="E12" s="167">
        <f>246802438*3</f>
        <v>740407314</v>
      </c>
    </row>
    <row r="13" spans="1:5">
      <c r="C13" s="166" t="s">
        <v>289</v>
      </c>
      <c r="E13" s="167">
        <f>24137939.09+30419113.84+32611651.19</f>
        <v>87168704.120000005</v>
      </c>
    </row>
    <row r="14" spans="1:5">
      <c r="C14" s="166" t="s">
        <v>290</v>
      </c>
      <c r="E14" s="167">
        <f>374597.69+362988.12+362595.32</f>
        <v>1100181.1300000001</v>
      </c>
    </row>
    <row r="15" spans="1:5">
      <c r="C15" s="166" t="s">
        <v>291</v>
      </c>
      <c r="E15" s="173">
        <f>6345225.33+197566310.1+180833561.65-50000</f>
        <v>384695097.08000004</v>
      </c>
    </row>
    <row r="16" spans="1:5">
      <c r="C16" s="170" t="s">
        <v>292</v>
      </c>
      <c r="E16" s="174">
        <f>SUM(E11:E15)</f>
        <v>1288900858.79</v>
      </c>
    </row>
    <row r="17" spans="1:6">
      <c r="B17" s="171" t="s">
        <v>293</v>
      </c>
    </row>
    <row r="18" spans="1:6">
      <c r="C18" s="166" t="s">
        <v>294</v>
      </c>
      <c r="E18" s="167">
        <f>104930255.74+100000996.96+130631411.1</f>
        <v>335562663.79999995</v>
      </c>
    </row>
    <row r="19" spans="1:6">
      <c r="C19" s="166" t="s">
        <v>295</v>
      </c>
      <c r="E19" s="167">
        <f>39409019.98+40518142.28+39423642.25</f>
        <v>119350804.50999999</v>
      </c>
    </row>
    <row r="20" spans="1:6">
      <c r="C20" s="166" t="s">
        <v>296</v>
      </c>
      <c r="E20" s="167">
        <f>59818283.01+53938146.44+98639409.33</f>
        <v>212395838.77999997</v>
      </c>
    </row>
    <row r="21" spans="1:6">
      <c r="C21" s="166" t="s">
        <v>297</v>
      </c>
      <c r="E21" s="167">
        <f>8890945.62+597932.31+2727149.8</f>
        <v>12216027.73</v>
      </c>
    </row>
    <row r="22" spans="1:6">
      <c r="C22" s="166" t="s">
        <v>298</v>
      </c>
      <c r="E22" s="167">
        <f>166259604.54+190706098.56+9464958.5</f>
        <v>366430661.60000002</v>
      </c>
    </row>
    <row r="23" spans="1:6">
      <c r="C23" s="170" t="s">
        <v>299</v>
      </c>
      <c r="E23" s="174">
        <f>SUM(E18:E22)</f>
        <v>1045955996.42</v>
      </c>
    </row>
    <row r="24" spans="1:6">
      <c r="B24" s="170" t="s">
        <v>300</v>
      </c>
      <c r="E24" s="175">
        <f>E16-E23</f>
        <v>242944862.37</v>
      </c>
      <c r="F24" s="176"/>
    </row>
    <row r="25" spans="1:6">
      <c r="A25" s="170" t="s">
        <v>301</v>
      </c>
    </row>
    <row r="26" spans="1:6">
      <c r="B26" s="171" t="s">
        <v>286</v>
      </c>
    </row>
    <row r="27" spans="1:6">
      <c r="C27" s="166" t="s">
        <v>302</v>
      </c>
      <c r="E27" s="167">
        <v>0</v>
      </c>
    </row>
    <row r="28" spans="1:6" ht="31.5">
      <c r="C28" s="177" t="s">
        <v>303</v>
      </c>
      <c r="E28" s="167">
        <v>0</v>
      </c>
    </row>
    <row r="29" spans="1:6">
      <c r="C29" s="166" t="s">
        <v>304</v>
      </c>
      <c r="E29" s="167">
        <v>70000</v>
      </c>
    </row>
    <row r="30" spans="1:6">
      <c r="C30" s="166" t="s">
        <v>305</v>
      </c>
      <c r="E30" s="167">
        <f>723950+162030+777870</f>
        <v>1663850</v>
      </c>
    </row>
    <row r="31" spans="1:6">
      <c r="C31" s="170" t="s">
        <v>292</v>
      </c>
      <c r="E31" s="174">
        <f>SUM(E27:E30)</f>
        <v>1733850</v>
      </c>
    </row>
    <row r="32" spans="1:6">
      <c r="B32" s="171" t="s">
        <v>293</v>
      </c>
    </row>
    <row r="33" spans="1:5">
      <c r="C33" s="166" t="s">
        <v>306</v>
      </c>
      <c r="E33" s="167">
        <v>0</v>
      </c>
    </row>
    <row r="34" spans="1:5" ht="31.5">
      <c r="C34" s="177" t="s">
        <v>307</v>
      </c>
      <c r="E34" s="167">
        <f>112363878.83+19550499.69+13959262.17</f>
        <v>145873640.69</v>
      </c>
    </row>
    <row r="35" spans="1:5">
      <c r="C35" s="166" t="s">
        <v>308</v>
      </c>
    </row>
    <row r="36" spans="1:5">
      <c r="C36" s="166" t="s">
        <v>309</v>
      </c>
      <c r="E36" s="167">
        <f>2500000</f>
        <v>2500000</v>
      </c>
    </row>
    <row r="37" spans="1:5">
      <c r="C37" s="170" t="s">
        <v>299</v>
      </c>
      <c r="E37" s="174">
        <f>SUM(E33:E36)</f>
        <v>148373640.69</v>
      </c>
    </row>
    <row r="38" spans="1:5">
      <c r="B38" s="170" t="s">
        <v>310</v>
      </c>
      <c r="E38" s="175">
        <f>E31-E37</f>
        <v>-146639790.69</v>
      </c>
    </row>
    <row r="39" spans="1:5">
      <c r="A39" s="170" t="s">
        <v>311</v>
      </c>
    </row>
    <row r="40" spans="1:5">
      <c r="B40" s="171" t="s">
        <v>286</v>
      </c>
    </row>
    <row r="41" spans="1:5">
      <c r="C41" s="166" t="s">
        <v>312</v>
      </c>
      <c r="E41" s="167">
        <f>14109826.5+5284578.4+17256615.86</f>
        <v>36651020.759999998</v>
      </c>
    </row>
    <row r="42" spans="1:5">
      <c r="C42" s="170" t="s">
        <v>292</v>
      </c>
      <c r="E42" s="174">
        <f>E41</f>
        <v>36651020.759999998</v>
      </c>
    </row>
    <row r="43" spans="1:5">
      <c r="B43" s="171" t="s">
        <v>293</v>
      </c>
    </row>
    <row r="44" spans="1:5">
      <c r="C44" s="166" t="s">
        <v>313</v>
      </c>
      <c r="E44" s="167">
        <v>0</v>
      </c>
    </row>
    <row r="45" spans="1:5">
      <c r="C45" s="166" t="s">
        <v>314</v>
      </c>
      <c r="E45" s="167">
        <f>26346825.68+1421192.59+12245980.28</f>
        <v>40013998.549999997</v>
      </c>
    </row>
    <row r="46" spans="1:5">
      <c r="C46" s="170" t="s">
        <v>299</v>
      </c>
      <c r="E46" s="174">
        <f>E44+E45</f>
        <v>40013998.549999997</v>
      </c>
    </row>
    <row r="47" spans="1:5">
      <c r="B47" s="170" t="s">
        <v>315</v>
      </c>
      <c r="E47" s="178">
        <f>E42-E46</f>
        <v>-3362977.7899999991</v>
      </c>
    </row>
    <row r="48" spans="1:5">
      <c r="A48" s="170" t="s">
        <v>316</v>
      </c>
    </row>
    <row r="49" spans="1:5">
      <c r="C49" s="170" t="s">
        <v>317</v>
      </c>
      <c r="E49" s="176">
        <f>E24+E38+E47</f>
        <v>92942093.890000015</v>
      </c>
    </row>
    <row r="50" spans="1:5">
      <c r="A50" s="170" t="s">
        <v>318</v>
      </c>
      <c r="E50" s="176">
        <f>1254794683.42</f>
        <v>1254794683.4200001</v>
      </c>
    </row>
    <row r="51" spans="1:5" ht="16.5" thickBot="1">
      <c r="A51" s="170" t="s">
        <v>319</v>
      </c>
      <c r="E51" s="179">
        <f>E49+E50</f>
        <v>1347736777.3100002</v>
      </c>
    </row>
    <row r="52" spans="1:5" ht="11.25" customHeight="1" thickTop="1">
      <c r="A52" s="170"/>
      <c r="E52" s="180"/>
    </row>
    <row r="53" spans="1:5">
      <c r="D53" s="167" t="s">
        <v>320</v>
      </c>
    </row>
    <row r="54" spans="1:5">
      <c r="D54" s="167"/>
    </row>
    <row r="55" spans="1:5">
      <c r="D55" s="167"/>
    </row>
    <row r="56" spans="1:5">
      <c r="D56" s="176" t="s">
        <v>258</v>
      </c>
      <c r="E56" s="176"/>
    </row>
    <row r="57" spans="1:5">
      <c r="D57" s="181" t="s">
        <v>196</v>
      </c>
      <c r="E57" s="176"/>
    </row>
  </sheetData>
  <sheetProtection password="CCC5" sheet="1" objects="1" scenarios="1"/>
  <mergeCells count="4">
    <mergeCell ref="A4:E4"/>
    <mergeCell ref="A5:E5"/>
    <mergeCell ref="A6:E6"/>
    <mergeCell ref="A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I19"/>
  <sheetViews>
    <sheetView workbookViewId="0">
      <selection activeCell="K12" sqref="K12"/>
    </sheetView>
  </sheetViews>
  <sheetFormatPr defaultRowHeight="15"/>
  <cols>
    <col min="1" max="1" width="39.85546875" style="182" customWidth="1"/>
    <col min="2" max="2" width="13.5703125" style="182" customWidth="1"/>
    <col min="3" max="3" width="13.7109375" style="187" customWidth="1"/>
    <col min="4" max="4" width="11.7109375" style="182" customWidth="1"/>
    <col min="5" max="5" width="11.85546875" style="182" customWidth="1"/>
    <col min="6" max="6" width="12.140625" style="188" customWidth="1"/>
    <col min="7" max="7" width="15.28515625" style="187" customWidth="1"/>
    <col min="8" max="8" width="12" style="182" customWidth="1"/>
    <col min="9" max="9" width="18.42578125" style="182" customWidth="1"/>
    <col min="10" max="10" width="14.5703125" style="182" bestFit="1" customWidth="1"/>
    <col min="11" max="16384" width="9.140625" style="182"/>
  </cols>
  <sheetData>
    <row r="1" spans="1:9" s="183" customFormat="1" ht="15.75">
      <c r="A1" s="182" t="s">
        <v>321</v>
      </c>
      <c r="C1" s="184"/>
      <c r="F1" s="185"/>
      <c r="G1" s="184"/>
    </row>
    <row r="2" spans="1:9" s="183" customFormat="1" ht="15.75">
      <c r="C2" s="184"/>
      <c r="F2" s="185"/>
      <c r="G2" s="184"/>
    </row>
    <row r="3" spans="1:9" s="183" customFormat="1" ht="15.75">
      <c r="A3" s="186" t="s">
        <v>322</v>
      </c>
      <c r="B3" s="186"/>
      <c r="C3" s="186"/>
      <c r="D3" s="186"/>
      <c r="E3" s="186"/>
      <c r="F3" s="186"/>
      <c r="G3" s="186"/>
      <c r="H3" s="186"/>
      <c r="I3" s="186"/>
    </row>
    <row r="4" spans="1:9" s="183" customFormat="1" ht="15.75">
      <c r="A4" s="186" t="s">
        <v>323</v>
      </c>
      <c r="B4" s="186"/>
      <c r="C4" s="186"/>
      <c r="D4" s="186"/>
      <c r="E4" s="186"/>
      <c r="F4" s="186"/>
      <c r="G4" s="186"/>
      <c r="H4" s="186"/>
      <c r="I4" s="186"/>
    </row>
    <row r="5" spans="1:9" s="183" customFormat="1" ht="15.75">
      <c r="A5" s="182"/>
      <c r="B5" s="182"/>
      <c r="C5" s="187"/>
      <c r="D5" s="182"/>
      <c r="E5" s="182"/>
      <c r="F5" s="188"/>
      <c r="G5" s="187"/>
      <c r="H5" s="182"/>
      <c r="I5" s="182"/>
    </row>
    <row r="6" spans="1:9" s="183" customFormat="1" ht="15.75">
      <c r="A6" s="182" t="s">
        <v>324</v>
      </c>
      <c r="B6" s="189"/>
      <c r="C6" s="187"/>
      <c r="D6" s="182"/>
      <c r="E6" s="182"/>
      <c r="F6" s="188"/>
      <c r="G6" s="187"/>
      <c r="H6" s="182"/>
      <c r="I6" s="182"/>
    </row>
    <row r="7" spans="1:9" s="183" customFormat="1" ht="15.75">
      <c r="A7" s="182"/>
      <c r="B7" s="182"/>
      <c r="C7" s="187"/>
      <c r="D7" s="182"/>
      <c r="E7" s="182"/>
      <c r="F7" s="188"/>
      <c r="G7" s="187"/>
      <c r="H7" s="182"/>
      <c r="I7" s="182"/>
    </row>
    <row r="8" spans="1:9" s="195" customFormat="1" ht="15.75" customHeight="1">
      <c r="A8" s="190" t="s">
        <v>325</v>
      </c>
      <c r="B8" s="191" t="s">
        <v>326</v>
      </c>
      <c r="C8" s="192" t="s">
        <v>327</v>
      </c>
      <c r="D8" s="190" t="s">
        <v>328</v>
      </c>
      <c r="E8" s="191" t="s">
        <v>329</v>
      </c>
      <c r="F8" s="193" t="s">
        <v>330</v>
      </c>
      <c r="G8" s="194"/>
      <c r="H8" s="190" t="s">
        <v>11</v>
      </c>
      <c r="I8" s="190" t="s">
        <v>12</v>
      </c>
    </row>
    <row r="9" spans="1:9" s="195" customFormat="1" ht="42.75">
      <c r="A9" s="196"/>
      <c r="B9" s="196"/>
      <c r="C9" s="197"/>
      <c r="D9" s="196"/>
      <c r="E9" s="191"/>
      <c r="F9" s="198" t="s">
        <v>331</v>
      </c>
      <c r="G9" s="199" t="s">
        <v>332</v>
      </c>
      <c r="H9" s="196"/>
      <c r="I9" s="196"/>
    </row>
    <row r="10" spans="1:9" s="204" customFormat="1" ht="75">
      <c r="A10" s="200" t="s">
        <v>333</v>
      </c>
      <c r="B10" s="200" t="s">
        <v>334</v>
      </c>
      <c r="C10" s="201">
        <v>37001910.5</v>
      </c>
      <c r="D10" s="202"/>
      <c r="E10" s="202"/>
      <c r="F10" s="203">
        <v>0.9</v>
      </c>
      <c r="G10" s="201">
        <f>C10*0.9</f>
        <v>33301719.449999999</v>
      </c>
      <c r="H10" s="202"/>
      <c r="I10" s="200" t="s">
        <v>335</v>
      </c>
    </row>
    <row r="11" spans="1:9" s="183" customFormat="1" ht="73.5" customHeight="1">
      <c r="A11" s="200" t="s">
        <v>336</v>
      </c>
      <c r="B11" s="200" t="s">
        <v>43</v>
      </c>
      <c r="C11" s="201">
        <f>21989302.05/0.4</f>
        <v>54973255.125</v>
      </c>
      <c r="D11" s="202"/>
      <c r="E11" s="202"/>
      <c r="F11" s="203">
        <v>0.4</v>
      </c>
      <c r="G11" s="201">
        <f>C11*0.4</f>
        <v>21989302.050000001</v>
      </c>
      <c r="H11" s="202"/>
      <c r="I11" s="200" t="s">
        <v>335</v>
      </c>
    </row>
    <row r="12" spans="1:9" s="183" customFormat="1" ht="73.5" customHeight="1">
      <c r="A12" s="205" t="s">
        <v>337</v>
      </c>
      <c r="B12" s="205" t="s">
        <v>338</v>
      </c>
      <c r="C12" s="201">
        <f>261300+393900</f>
        <v>655200</v>
      </c>
      <c r="D12" s="202"/>
      <c r="E12" s="202"/>
      <c r="F12" s="203">
        <v>1</v>
      </c>
      <c r="G12" s="201">
        <v>655200</v>
      </c>
      <c r="H12" s="202"/>
      <c r="I12" s="200" t="s">
        <v>339</v>
      </c>
    </row>
    <row r="14" spans="1:9" ht="31.5" customHeight="1">
      <c r="A14" s="206" t="s">
        <v>194</v>
      </c>
      <c r="B14" s="206"/>
      <c r="C14" s="206"/>
      <c r="D14" s="206"/>
      <c r="E14" s="206"/>
    </row>
    <row r="17" spans="1:9">
      <c r="G17" s="207"/>
      <c r="H17" s="208"/>
    </row>
    <row r="18" spans="1:9" ht="15.75">
      <c r="A18" s="209" t="s">
        <v>340</v>
      </c>
      <c r="B18" s="210"/>
      <c r="G18" s="211" t="s">
        <v>197</v>
      </c>
      <c r="H18" s="211"/>
      <c r="I18" s="211"/>
    </row>
    <row r="19" spans="1:9" s="215" customFormat="1" ht="15.75">
      <c r="A19" s="212" t="s">
        <v>196</v>
      </c>
      <c r="B19" s="213"/>
      <c r="C19" s="214"/>
      <c r="F19" s="216"/>
      <c r="G19" s="217" t="s">
        <v>198</v>
      </c>
      <c r="H19" s="217"/>
      <c r="I19" s="217"/>
    </row>
  </sheetData>
  <sheetProtection password="CCC5" sheet="1" objects="1" scenarios="1"/>
  <mergeCells count="13">
    <mergeCell ref="A14:E14"/>
    <mergeCell ref="G18:I18"/>
    <mergeCell ref="G19:I19"/>
    <mergeCell ref="A3:I3"/>
    <mergeCell ref="A4:I4"/>
    <mergeCell ref="A8:A9"/>
    <mergeCell ref="B8:B9"/>
    <mergeCell ref="C8:C9"/>
    <mergeCell ref="D8:D9"/>
    <mergeCell ref="E8:E9"/>
    <mergeCell ref="F8:G8"/>
    <mergeCell ref="H8:H9"/>
    <mergeCell ref="I8:I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K104"/>
  <sheetViews>
    <sheetView tabSelected="1" topLeftCell="A88" workbookViewId="0">
      <selection activeCell="D108" sqref="D108"/>
    </sheetView>
  </sheetViews>
  <sheetFormatPr defaultRowHeight="12.75"/>
  <cols>
    <col min="1" max="1" width="32.42578125" style="140" customWidth="1"/>
    <col min="2" max="2" width="16" style="140" customWidth="1"/>
    <col min="3" max="3" width="12.7109375" style="145" customWidth="1"/>
    <col min="4" max="4" width="48.140625" style="218" customWidth="1"/>
    <col min="5" max="6" width="15.7109375" style="146" customWidth="1"/>
    <col min="7" max="7" width="12.7109375" style="146" bestFit="1" customWidth="1"/>
    <col min="8" max="8" width="9.5703125" style="140" customWidth="1"/>
    <col min="9" max="9" width="10.7109375" style="140" customWidth="1"/>
    <col min="10" max="10" width="13.85546875" style="140" customWidth="1"/>
    <col min="11" max="11" width="28.42578125" style="140" customWidth="1"/>
    <col min="12" max="16384" width="9.140625" style="140"/>
  </cols>
  <sheetData>
    <row r="1" spans="1:10" ht="15">
      <c r="A1" s="149" t="s">
        <v>341</v>
      </c>
    </row>
    <row r="2" spans="1:10" ht="13.5" thickBot="1"/>
    <row r="3" spans="1:10" ht="15.75">
      <c r="A3" s="219" t="s">
        <v>342</v>
      </c>
      <c r="B3" s="220"/>
      <c r="C3" s="220"/>
      <c r="D3" s="220"/>
      <c r="E3" s="220"/>
      <c r="F3" s="220"/>
      <c r="G3" s="220"/>
      <c r="H3" s="220"/>
      <c r="I3" s="220"/>
      <c r="J3" s="221"/>
    </row>
    <row r="4" spans="1:10" ht="15.75">
      <c r="A4" s="222" t="s">
        <v>343</v>
      </c>
      <c r="B4" s="223"/>
      <c r="C4" s="223"/>
      <c r="D4" s="223"/>
      <c r="E4" s="223"/>
      <c r="F4" s="223"/>
      <c r="G4" s="223"/>
      <c r="H4" s="223"/>
      <c r="I4" s="223"/>
      <c r="J4" s="224"/>
    </row>
    <row r="5" spans="1:10" ht="15.75">
      <c r="A5" s="225"/>
      <c r="B5" s="39"/>
      <c r="C5" s="226"/>
      <c r="D5" s="227"/>
      <c r="E5" s="228"/>
      <c r="F5" s="228"/>
      <c r="G5" s="228"/>
      <c r="H5" s="39"/>
      <c r="I5" s="39"/>
      <c r="J5" s="229"/>
    </row>
    <row r="6" spans="1:10" ht="15.75">
      <c r="A6" s="225" t="s">
        <v>344</v>
      </c>
      <c r="B6" s="230" t="s">
        <v>345</v>
      </c>
      <c r="C6" s="226"/>
      <c r="D6" s="227"/>
      <c r="E6" s="228"/>
      <c r="F6" s="228"/>
      <c r="G6" s="228"/>
      <c r="H6" s="39"/>
      <c r="I6" s="39"/>
      <c r="J6" s="229"/>
    </row>
    <row r="7" spans="1:10" ht="13.5" thickBot="1">
      <c r="A7" s="231"/>
      <c r="B7" s="232"/>
      <c r="C7" s="233"/>
      <c r="D7" s="234"/>
      <c r="E7" s="235"/>
      <c r="F7" s="235"/>
      <c r="G7" s="235"/>
      <c r="H7" s="232"/>
      <c r="I7" s="232"/>
      <c r="J7" s="236"/>
    </row>
    <row r="8" spans="1:10" ht="13.5" thickBot="1">
      <c r="A8" s="237" t="s">
        <v>346</v>
      </c>
      <c r="B8" s="143" t="s">
        <v>347</v>
      </c>
      <c r="C8" s="238" t="s">
        <v>348</v>
      </c>
      <c r="D8" s="237" t="s">
        <v>349</v>
      </c>
      <c r="E8" s="239" t="s">
        <v>350</v>
      </c>
      <c r="F8" s="142"/>
      <c r="G8" s="142"/>
      <c r="H8" s="142"/>
      <c r="I8" s="142"/>
      <c r="J8" s="144"/>
    </row>
    <row r="9" spans="1:10" ht="13.5" thickBot="1">
      <c r="A9" s="240"/>
      <c r="B9" s="241"/>
      <c r="C9" s="242"/>
      <c r="D9" s="240"/>
      <c r="E9" s="243" t="s">
        <v>351</v>
      </c>
      <c r="F9" s="244"/>
      <c r="G9" s="245"/>
      <c r="H9" s="243" t="s">
        <v>352</v>
      </c>
      <c r="I9" s="244"/>
      <c r="J9" s="245"/>
    </row>
    <row r="10" spans="1:10" ht="26.25" thickBot="1">
      <c r="A10" s="246"/>
      <c r="B10" s="247"/>
      <c r="C10" s="248"/>
      <c r="D10" s="246"/>
      <c r="E10" s="249" t="s">
        <v>353</v>
      </c>
      <c r="F10" s="249" t="s">
        <v>354</v>
      </c>
      <c r="G10" s="250" t="s">
        <v>355</v>
      </c>
      <c r="H10" s="251" t="s">
        <v>356</v>
      </c>
      <c r="I10" s="251" t="s">
        <v>357</v>
      </c>
      <c r="J10" s="252" t="s">
        <v>358</v>
      </c>
    </row>
    <row r="11" spans="1:10" ht="16.5" thickBot="1">
      <c r="A11" s="253" t="s">
        <v>359</v>
      </c>
      <c r="B11" s="254"/>
      <c r="C11" s="254"/>
      <c r="D11" s="254"/>
      <c r="E11" s="254"/>
      <c r="F11" s="254"/>
      <c r="G11" s="254"/>
      <c r="H11" s="254"/>
      <c r="I11" s="254"/>
      <c r="J11" s="255"/>
    </row>
    <row r="12" spans="1:10" ht="63">
      <c r="A12" s="256" t="s">
        <v>360</v>
      </c>
      <c r="B12" s="257">
        <v>61300</v>
      </c>
      <c r="C12" s="258">
        <v>42892</v>
      </c>
      <c r="D12" s="259" t="s">
        <v>361</v>
      </c>
      <c r="E12" s="257">
        <v>61300</v>
      </c>
      <c r="F12" s="260"/>
      <c r="G12" s="261"/>
      <c r="H12" s="262"/>
      <c r="I12" s="263"/>
      <c r="J12" s="264"/>
    </row>
    <row r="13" spans="1:10" ht="78.75">
      <c r="A13" s="265" t="s">
        <v>362</v>
      </c>
      <c r="B13" s="266">
        <v>61800</v>
      </c>
      <c r="C13" s="267">
        <v>42901</v>
      </c>
      <c r="D13" s="268" t="s">
        <v>363</v>
      </c>
      <c r="E13" s="266">
        <v>61800</v>
      </c>
      <c r="F13" s="269"/>
      <c r="G13" s="270"/>
      <c r="H13" s="271"/>
      <c r="I13" s="272"/>
      <c r="J13" s="273"/>
    </row>
    <row r="14" spans="1:10" ht="47.25">
      <c r="A14" s="265" t="s">
        <v>364</v>
      </c>
      <c r="B14" s="266">
        <v>78500</v>
      </c>
      <c r="C14" s="267">
        <v>42901</v>
      </c>
      <c r="D14" s="268" t="s">
        <v>365</v>
      </c>
      <c r="E14" s="266">
        <v>78500</v>
      </c>
      <c r="F14" s="269"/>
      <c r="G14" s="270"/>
      <c r="H14" s="271"/>
      <c r="I14" s="272"/>
      <c r="J14" s="273"/>
    </row>
    <row r="15" spans="1:10" ht="94.5">
      <c r="A15" s="265" t="s">
        <v>366</v>
      </c>
      <c r="B15" s="266">
        <v>10000</v>
      </c>
      <c r="C15" s="267">
        <v>42902</v>
      </c>
      <c r="D15" s="268" t="s">
        <v>367</v>
      </c>
      <c r="E15" s="266">
        <v>10000</v>
      </c>
      <c r="F15" s="269"/>
      <c r="G15" s="270"/>
      <c r="H15" s="271"/>
      <c r="I15" s="272"/>
      <c r="J15" s="273"/>
    </row>
    <row r="16" spans="1:10" ht="94.5">
      <c r="A16" s="265" t="s">
        <v>368</v>
      </c>
      <c r="B16" s="266">
        <v>10000</v>
      </c>
      <c r="C16" s="267">
        <v>42902</v>
      </c>
      <c r="D16" s="268" t="s">
        <v>369</v>
      </c>
      <c r="E16" s="266">
        <v>10000</v>
      </c>
      <c r="F16" s="269"/>
      <c r="G16" s="270"/>
      <c r="H16" s="271"/>
      <c r="I16" s="272"/>
      <c r="J16" s="273"/>
    </row>
    <row r="17" spans="1:10" ht="94.5">
      <c r="A17" s="265" t="s">
        <v>370</v>
      </c>
      <c r="B17" s="266">
        <v>15000</v>
      </c>
      <c r="C17" s="267">
        <v>42902</v>
      </c>
      <c r="D17" s="268" t="s">
        <v>371</v>
      </c>
      <c r="E17" s="266">
        <v>15000</v>
      </c>
      <c r="F17" s="269"/>
      <c r="G17" s="270"/>
      <c r="H17" s="271"/>
      <c r="I17" s="272"/>
      <c r="J17" s="273"/>
    </row>
    <row r="18" spans="1:10" ht="110.25">
      <c r="A18" s="265" t="s">
        <v>372</v>
      </c>
      <c r="B18" s="266">
        <v>24800</v>
      </c>
      <c r="C18" s="267">
        <v>42906</v>
      </c>
      <c r="D18" s="268" t="s">
        <v>373</v>
      </c>
      <c r="E18" s="266">
        <v>24800</v>
      </c>
      <c r="F18" s="269"/>
      <c r="G18" s="270"/>
      <c r="H18" s="271"/>
      <c r="I18" s="272"/>
      <c r="J18" s="273"/>
    </row>
    <row r="19" spans="1:10" ht="173.25">
      <c r="A19" s="265" t="s">
        <v>374</v>
      </c>
      <c r="B19" s="266">
        <v>31300</v>
      </c>
      <c r="C19" s="267">
        <v>42906</v>
      </c>
      <c r="D19" s="268" t="s">
        <v>375</v>
      </c>
      <c r="E19" s="266">
        <v>31300</v>
      </c>
      <c r="F19" s="269"/>
      <c r="G19" s="270"/>
      <c r="H19" s="271"/>
      <c r="I19" s="272"/>
      <c r="J19" s="273"/>
    </row>
    <row r="20" spans="1:10" ht="110.25">
      <c r="A20" s="265" t="s">
        <v>376</v>
      </c>
      <c r="B20" s="266">
        <v>24800</v>
      </c>
      <c r="C20" s="267">
        <v>42906</v>
      </c>
      <c r="D20" s="268" t="s">
        <v>377</v>
      </c>
      <c r="E20" s="266">
        <v>24800</v>
      </c>
      <c r="F20" s="269"/>
      <c r="G20" s="270"/>
      <c r="H20" s="271"/>
      <c r="I20" s="272"/>
      <c r="J20" s="273"/>
    </row>
    <row r="21" spans="1:10" ht="94.5">
      <c r="A21" s="265" t="s">
        <v>378</v>
      </c>
      <c r="B21" s="266">
        <v>14700</v>
      </c>
      <c r="C21" s="267">
        <v>42908</v>
      </c>
      <c r="D21" s="268" t="s">
        <v>379</v>
      </c>
      <c r="E21" s="266">
        <v>14700</v>
      </c>
      <c r="F21" s="269"/>
      <c r="G21" s="270"/>
      <c r="H21" s="271"/>
      <c r="I21" s="272"/>
      <c r="J21" s="273"/>
    </row>
    <row r="22" spans="1:10" ht="78.75">
      <c r="A22" s="265" t="s">
        <v>380</v>
      </c>
      <c r="B22" s="266">
        <v>14700</v>
      </c>
      <c r="C22" s="267">
        <v>42908</v>
      </c>
      <c r="D22" s="268" t="s">
        <v>381</v>
      </c>
      <c r="E22" s="266">
        <v>14700</v>
      </c>
      <c r="F22" s="269"/>
      <c r="G22" s="270"/>
      <c r="H22" s="271"/>
      <c r="I22" s="272"/>
      <c r="J22" s="273"/>
    </row>
    <row r="23" spans="1:10" ht="63">
      <c r="A23" s="265" t="s">
        <v>382</v>
      </c>
      <c r="B23" s="266">
        <v>4500</v>
      </c>
      <c r="C23" s="267">
        <v>42915</v>
      </c>
      <c r="D23" s="268" t="s">
        <v>383</v>
      </c>
      <c r="E23" s="266">
        <v>4500</v>
      </c>
      <c r="F23" s="269"/>
      <c r="G23" s="270"/>
      <c r="H23" s="271"/>
      <c r="I23" s="272"/>
      <c r="J23" s="273"/>
    </row>
    <row r="24" spans="1:10" ht="63">
      <c r="A24" s="265" t="s">
        <v>384</v>
      </c>
      <c r="B24" s="266">
        <v>4500</v>
      </c>
      <c r="C24" s="267">
        <v>42915</v>
      </c>
      <c r="D24" s="268" t="s">
        <v>385</v>
      </c>
      <c r="E24" s="266">
        <v>4500</v>
      </c>
      <c r="F24" s="269"/>
      <c r="G24" s="270"/>
      <c r="H24" s="271"/>
      <c r="I24" s="272"/>
      <c r="J24" s="273"/>
    </row>
    <row r="25" spans="1:10" ht="63">
      <c r="A25" s="265" t="s">
        <v>386</v>
      </c>
      <c r="B25" s="266">
        <v>4500</v>
      </c>
      <c r="C25" s="267">
        <v>42915</v>
      </c>
      <c r="D25" s="268" t="s">
        <v>385</v>
      </c>
      <c r="E25" s="266">
        <v>4500</v>
      </c>
      <c r="F25" s="269"/>
      <c r="G25" s="270"/>
      <c r="H25" s="271"/>
      <c r="I25" s="272"/>
      <c r="J25" s="273"/>
    </row>
    <row r="26" spans="1:10" ht="63">
      <c r="A26" s="265" t="s">
        <v>387</v>
      </c>
      <c r="B26" s="266">
        <v>4500</v>
      </c>
      <c r="C26" s="267">
        <v>42915</v>
      </c>
      <c r="D26" s="268" t="s">
        <v>385</v>
      </c>
      <c r="E26" s="266">
        <v>4500</v>
      </c>
      <c r="F26" s="269"/>
      <c r="G26" s="270"/>
      <c r="H26" s="271"/>
      <c r="I26" s="272"/>
      <c r="J26" s="273"/>
    </row>
    <row r="27" spans="1:10" ht="47.25">
      <c r="A27" s="265" t="s">
        <v>388</v>
      </c>
      <c r="B27" s="266">
        <v>127450</v>
      </c>
      <c r="C27" s="267">
        <v>42877</v>
      </c>
      <c r="D27" s="268" t="s">
        <v>389</v>
      </c>
      <c r="E27" s="266">
        <v>127450</v>
      </c>
      <c r="F27" s="269"/>
      <c r="G27" s="270"/>
      <c r="H27" s="271"/>
      <c r="I27" s="272"/>
      <c r="J27" s="273"/>
    </row>
    <row r="28" spans="1:10" ht="31.5">
      <c r="A28" s="265" t="s">
        <v>390</v>
      </c>
      <c r="B28" s="266">
        <v>21100</v>
      </c>
      <c r="C28" s="267">
        <v>42879</v>
      </c>
      <c r="D28" s="268" t="s">
        <v>391</v>
      </c>
      <c r="E28" s="266">
        <v>21100</v>
      </c>
      <c r="F28" s="269"/>
      <c r="G28" s="270"/>
      <c r="H28" s="271"/>
      <c r="I28" s="272"/>
      <c r="J28" s="273"/>
    </row>
    <row r="29" spans="1:10" ht="31.5">
      <c r="A29" s="265" t="s">
        <v>392</v>
      </c>
      <c r="B29" s="266">
        <v>23100</v>
      </c>
      <c r="C29" s="267">
        <v>42879</v>
      </c>
      <c r="D29" s="268" t="s">
        <v>393</v>
      </c>
      <c r="E29" s="266">
        <v>23100</v>
      </c>
      <c r="F29" s="269"/>
      <c r="G29" s="274"/>
      <c r="H29" s="271"/>
      <c r="I29" s="272"/>
      <c r="J29" s="273"/>
    </row>
    <row r="30" spans="1:10" ht="31.5">
      <c r="A30" s="265" t="s">
        <v>394</v>
      </c>
      <c r="B30" s="266">
        <v>10828.57</v>
      </c>
      <c r="C30" s="267">
        <v>42879</v>
      </c>
      <c r="D30" s="268" t="s">
        <v>395</v>
      </c>
      <c r="E30" s="266">
        <v>10828.57</v>
      </c>
      <c r="F30" s="269"/>
      <c r="G30" s="274"/>
      <c r="H30" s="271"/>
      <c r="I30" s="272"/>
      <c r="J30" s="273"/>
    </row>
    <row r="31" spans="1:10" ht="31.5">
      <c r="A31" s="265" t="s">
        <v>396</v>
      </c>
      <c r="B31" s="266">
        <v>10828.57</v>
      </c>
      <c r="C31" s="267">
        <v>42879</v>
      </c>
      <c r="D31" s="268" t="s">
        <v>395</v>
      </c>
      <c r="E31" s="266">
        <v>10828.57</v>
      </c>
      <c r="F31" s="274"/>
      <c r="G31" s="274"/>
      <c r="H31" s="271"/>
      <c r="I31" s="272"/>
      <c r="J31" s="273"/>
    </row>
    <row r="32" spans="1:10" ht="31.5">
      <c r="A32" s="265" t="s">
        <v>397</v>
      </c>
      <c r="B32" s="266">
        <v>10828.57</v>
      </c>
      <c r="C32" s="267">
        <v>42879</v>
      </c>
      <c r="D32" s="268" t="s">
        <v>395</v>
      </c>
      <c r="E32" s="266">
        <v>10828.57</v>
      </c>
      <c r="F32" s="274"/>
      <c r="G32" s="274"/>
      <c r="H32" s="271"/>
      <c r="I32" s="272"/>
      <c r="J32" s="273"/>
    </row>
    <row r="33" spans="1:10" ht="31.5">
      <c r="A33" s="265" t="s">
        <v>398</v>
      </c>
      <c r="B33" s="266">
        <v>10828.57</v>
      </c>
      <c r="C33" s="267">
        <v>42879</v>
      </c>
      <c r="D33" s="268" t="s">
        <v>395</v>
      </c>
      <c r="E33" s="266">
        <v>10828.57</v>
      </c>
      <c r="F33" s="274"/>
      <c r="G33" s="274"/>
      <c r="H33" s="271"/>
      <c r="I33" s="272"/>
      <c r="J33" s="273"/>
    </row>
    <row r="34" spans="1:10" ht="31.5">
      <c r="A34" s="265" t="s">
        <v>399</v>
      </c>
      <c r="B34" s="266">
        <v>10828.57</v>
      </c>
      <c r="C34" s="267">
        <v>42879</v>
      </c>
      <c r="D34" s="268" t="s">
        <v>395</v>
      </c>
      <c r="E34" s="266">
        <v>10828.57</v>
      </c>
      <c r="F34" s="274"/>
      <c r="G34" s="274"/>
      <c r="H34" s="271"/>
      <c r="I34" s="272"/>
      <c r="J34" s="273"/>
    </row>
    <row r="35" spans="1:10" ht="47.25">
      <c r="A35" s="265" t="s">
        <v>400</v>
      </c>
      <c r="B35" s="266">
        <v>14800</v>
      </c>
      <c r="C35" s="267">
        <v>42852</v>
      </c>
      <c r="D35" s="268" t="s">
        <v>401</v>
      </c>
      <c r="E35" s="266">
        <v>14800</v>
      </c>
      <c r="F35" s="274"/>
      <c r="G35" s="274"/>
      <c r="H35" s="271"/>
      <c r="I35" s="272"/>
      <c r="J35" s="273"/>
    </row>
    <row r="36" spans="1:10" ht="94.5">
      <c r="A36" s="265" t="s">
        <v>402</v>
      </c>
      <c r="B36" s="266">
        <v>11600</v>
      </c>
      <c r="C36" s="267">
        <v>42852</v>
      </c>
      <c r="D36" s="268" t="s">
        <v>403</v>
      </c>
      <c r="E36" s="266">
        <v>11600</v>
      </c>
      <c r="F36" s="274"/>
      <c r="G36" s="274"/>
      <c r="H36" s="271"/>
      <c r="I36" s="272"/>
      <c r="J36" s="273"/>
    </row>
    <row r="37" spans="1:10" ht="47.25">
      <c r="A37" s="265" t="s">
        <v>404</v>
      </c>
      <c r="B37" s="266">
        <v>24100</v>
      </c>
      <c r="C37" s="267">
        <v>42852</v>
      </c>
      <c r="D37" s="268" t="s">
        <v>405</v>
      </c>
      <c r="E37" s="266">
        <v>24100</v>
      </c>
      <c r="F37" s="274"/>
      <c r="G37" s="274"/>
      <c r="H37" s="271"/>
      <c r="I37" s="272"/>
      <c r="J37" s="273"/>
    </row>
    <row r="38" spans="1:10" ht="63">
      <c r="A38" s="265" t="s">
        <v>406</v>
      </c>
      <c r="B38" s="266">
        <v>7560</v>
      </c>
      <c r="C38" s="267">
        <v>42817</v>
      </c>
      <c r="D38" s="275" t="s">
        <v>407</v>
      </c>
      <c r="E38" s="266"/>
      <c r="F38" s="274">
        <v>7560</v>
      </c>
      <c r="G38" s="274"/>
      <c r="H38" s="271"/>
      <c r="I38" s="272"/>
      <c r="J38" s="273"/>
    </row>
    <row r="39" spans="1:10" ht="63">
      <c r="A39" s="265" t="s">
        <v>408</v>
      </c>
      <c r="B39" s="266">
        <v>7560</v>
      </c>
      <c r="C39" s="267">
        <v>42817</v>
      </c>
      <c r="D39" s="275" t="s">
        <v>409</v>
      </c>
      <c r="E39" s="266"/>
      <c r="F39" s="274">
        <v>7560</v>
      </c>
      <c r="G39" s="274"/>
      <c r="H39" s="271"/>
      <c r="I39" s="272"/>
      <c r="J39" s="273"/>
    </row>
    <row r="40" spans="1:10" ht="63">
      <c r="A40" s="265" t="s">
        <v>410</v>
      </c>
      <c r="B40" s="266">
        <v>7560</v>
      </c>
      <c r="C40" s="267">
        <v>42817</v>
      </c>
      <c r="D40" s="275" t="s">
        <v>409</v>
      </c>
      <c r="E40" s="266"/>
      <c r="F40" s="274">
        <v>7560</v>
      </c>
      <c r="G40" s="274"/>
      <c r="H40" s="271"/>
      <c r="I40" s="272"/>
      <c r="J40" s="273"/>
    </row>
    <row r="41" spans="1:10" ht="47.25">
      <c r="A41" s="265" t="s">
        <v>411</v>
      </c>
      <c r="B41" s="266">
        <v>94200</v>
      </c>
      <c r="C41" s="267">
        <v>42817</v>
      </c>
      <c r="D41" s="275" t="s">
        <v>412</v>
      </c>
      <c r="E41" s="266"/>
      <c r="F41" s="274">
        <v>94200</v>
      </c>
      <c r="G41" s="274"/>
      <c r="H41" s="271"/>
      <c r="I41" s="272"/>
      <c r="J41" s="273"/>
    </row>
    <row r="42" spans="1:10" ht="63">
      <c r="A42" s="265" t="s">
        <v>413</v>
      </c>
      <c r="B42" s="266">
        <v>7560</v>
      </c>
      <c r="C42" s="267">
        <v>42821</v>
      </c>
      <c r="D42" s="275" t="s">
        <v>414</v>
      </c>
      <c r="E42" s="266"/>
      <c r="F42" s="274">
        <v>7560</v>
      </c>
      <c r="G42" s="274"/>
      <c r="H42" s="271"/>
      <c r="I42" s="272"/>
      <c r="J42" s="273"/>
    </row>
    <row r="43" spans="1:10" ht="63">
      <c r="A43" s="276" t="s">
        <v>415</v>
      </c>
      <c r="B43" s="277">
        <v>30000</v>
      </c>
      <c r="C43" s="267">
        <v>42774</v>
      </c>
      <c r="D43" s="268" t="s">
        <v>416</v>
      </c>
      <c r="E43" s="277"/>
      <c r="F43" s="278">
        <v>30000</v>
      </c>
      <c r="G43" s="278"/>
      <c r="H43" s="279"/>
      <c r="I43" s="280"/>
      <c r="J43" s="281"/>
    </row>
    <row r="44" spans="1:10" ht="63">
      <c r="A44" s="276" t="s">
        <v>417</v>
      </c>
      <c r="B44" s="277">
        <v>30000</v>
      </c>
      <c r="C44" s="267">
        <v>42774</v>
      </c>
      <c r="D44" s="268" t="s">
        <v>418</v>
      </c>
      <c r="E44" s="277"/>
      <c r="F44" s="278">
        <v>30000</v>
      </c>
      <c r="G44" s="278"/>
      <c r="H44" s="279"/>
      <c r="I44" s="280"/>
      <c r="J44" s="281"/>
    </row>
    <row r="45" spans="1:10" ht="63">
      <c r="A45" s="276" t="s">
        <v>419</v>
      </c>
      <c r="B45" s="277">
        <v>30000</v>
      </c>
      <c r="C45" s="282">
        <v>42776</v>
      </c>
      <c r="D45" s="283" t="s">
        <v>420</v>
      </c>
      <c r="E45" s="277"/>
      <c r="F45" s="278">
        <v>30000</v>
      </c>
      <c r="G45" s="278"/>
      <c r="H45" s="279"/>
      <c r="I45" s="280"/>
      <c r="J45" s="281"/>
    </row>
    <row r="46" spans="1:10" ht="15.75">
      <c r="A46" s="284" t="s">
        <v>421</v>
      </c>
      <c r="B46" s="285">
        <v>10000</v>
      </c>
      <c r="C46" s="286">
        <v>37902</v>
      </c>
      <c r="D46" s="287" t="s">
        <v>422</v>
      </c>
      <c r="E46" s="288"/>
      <c r="F46" s="288"/>
      <c r="G46" s="288"/>
      <c r="H46" s="289"/>
      <c r="I46" s="290"/>
      <c r="J46" s="291">
        <v>10000</v>
      </c>
    </row>
    <row r="47" spans="1:10" ht="15.75">
      <c r="A47" s="284" t="s">
        <v>423</v>
      </c>
      <c r="B47" s="285">
        <v>7000</v>
      </c>
      <c r="C47" s="286">
        <v>37088</v>
      </c>
      <c r="D47" s="292"/>
      <c r="E47" s="288"/>
      <c r="F47" s="288"/>
      <c r="G47" s="288"/>
      <c r="H47" s="289"/>
      <c r="I47" s="290"/>
      <c r="J47" s="291">
        <v>7000</v>
      </c>
    </row>
    <row r="48" spans="1:10" ht="15.75">
      <c r="A48" s="284" t="s">
        <v>424</v>
      </c>
      <c r="B48" s="285">
        <v>2500</v>
      </c>
      <c r="C48" s="286">
        <v>36264</v>
      </c>
      <c r="D48" s="292"/>
      <c r="E48" s="288"/>
      <c r="F48" s="288"/>
      <c r="G48" s="288"/>
      <c r="H48" s="289"/>
      <c r="I48" s="290"/>
      <c r="J48" s="291">
        <v>2500</v>
      </c>
    </row>
    <row r="49" spans="1:11" ht="15.75">
      <c r="A49" s="284" t="s">
        <v>425</v>
      </c>
      <c r="B49" s="285">
        <v>5000</v>
      </c>
      <c r="C49" s="286">
        <v>36194</v>
      </c>
      <c r="D49" s="287" t="s">
        <v>422</v>
      </c>
      <c r="E49" s="288"/>
      <c r="F49" s="288"/>
      <c r="G49" s="288"/>
      <c r="H49" s="289"/>
      <c r="I49" s="290"/>
      <c r="J49" s="291">
        <v>5000</v>
      </c>
    </row>
    <row r="50" spans="1:11" ht="15.75">
      <c r="A50" s="284" t="s">
        <v>426</v>
      </c>
      <c r="B50" s="285">
        <v>5000</v>
      </c>
      <c r="C50" s="286">
        <v>35695</v>
      </c>
      <c r="D50" s="287" t="s">
        <v>422</v>
      </c>
      <c r="E50" s="288"/>
      <c r="F50" s="288"/>
      <c r="G50" s="288"/>
      <c r="H50" s="289"/>
      <c r="I50" s="290"/>
      <c r="J50" s="291">
        <v>5000</v>
      </c>
    </row>
    <row r="51" spans="1:11" ht="15.75">
      <c r="A51" s="284" t="s">
        <v>427</v>
      </c>
      <c r="B51" s="285">
        <v>1200</v>
      </c>
      <c r="C51" s="286">
        <v>35633</v>
      </c>
      <c r="D51" s="287" t="s">
        <v>422</v>
      </c>
      <c r="E51" s="288"/>
      <c r="F51" s="288"/>
      <c r="G51" s="288"/>
      <c r="H51" s="289"/>
      <c r="I51" s="290"/>
      <c r="J51" s="291">
        <v>1200</v>
      </c>
    </row>
    <row r="52" spans="1:11" ht="15.75">
      <c r="A52" s="284" t="s">
        <v>428</v>
      </c>
      <c r="B52" s="285">
        <v>3600</v>
      </c>
      <c r="C52" s="286">
        <v>35603</v>
      </c>
      <c r="D52" s="287" t="s">
        <v>422</v>
      </c>
      <c r="E52" s="288"/>
      <c r="F52" s="288"/>
      <c r="G52" s="288"/>
      <c r="H52" s="289"/>
      <c r="I52" s="290"/>
      <c r="J52" s="291">
        <v>3600</v>
      </c>
    </row>
    <row r="53" spans="1:11" ht="15.75">
      <c r="A53" s="284" t="s">
        <v>429</v>
      </c>
      <c r="B53" s="285">
        <v>20000</v>
      </c>
      <c r="C53" s="286">
        <v>35488</v>
      </c>
      <c r="D53" s="287" t="s">
        <v>422</v>
      </c>
      <c r="E53" s="288"/>
      <c r="F53" s="288"/>
      <c r="G53" s="288"/>
      <c r="H53" s="289"/>
      <c r="I53" s="290"/>
      <c r="J53" s="291">
        <v>20000</v>
      </c>
    </row>
    <row r="54" spans="1:11" ht="15.75">
      <c r="A54" s="284" t="s">
        <v>430</v>
      </c>
      <c r="B54" s="285">
        <v>5000</v>
      </c>
      <c r="C54" s="286">
        <v>32675</v>
      </c>
      <c r="D54" s="287"/>
      <c r="E54" s="293"/>
      <c r="F54" s="293"/>
      <c r="G54" s="293"/>
      <c r="H54" s="294"/>
      <c r="I54" s="294"/>
      <c r="J54" s="291">
        <v>5000</v>
      </c>
    </row>
    <row r="55" spans="1:11" ht="15.75">
      <c r="A55" s="284" t="s">
        <v>431</v>
      </c>
      <c r="B55" s="285">
        <v>1500</v>
      </c>
      <c r="C55" s="286">
        <v>31167</v>
      </c>
      <c r="D55" s="287" t="s">
        <v>422</v>
      </c>
      <c r="E55" s="293"/>
      <c r="F55" s="293"/>
      <c r="G55" s="293"/>
      <c r="H55" s="294"/>
      <c r="I55" s="294"/>
      <c r="J55" s="291">
        <v>1500</v>
      </c>
    </row>
    <row r="56" spans="1:11" ht="15.75">
      <c r="A56" s="284" t="s">
        <v>432</v>
      </c>
      <c r="B56" s="285">
        <v>1300</v>
      </c>
      <c r="C56" s="286">
        <v>30471</v>
      </c>
      <c r="D56" s="287" t="s">
        <v>422</v>
      </c>
      <c r="E56" s="293"/>
      <c r="F56" s="293"/>
      <c r="G56" s="293"/>
      <c r="H56" s="294"/>
      <c r="I56" s="294"/>
      <c r="J56" s="291">
        <v>1300</v>
      </c>
    </row>
    <row r="57" spans="1:11" ht="15.75">
      <c r="A57" s="284" t="s">
        <v>433</v>
      </c>
      <c r="B57" s="285">
        <v>1500</v>
      </c>
      <c r="C57" s="286">
        <v>30078</v>
      </c>
      <c r="D57" s="287" t="s">
        <v>422</v>
      </c>
      <c r="E57" s="293"/>
      <c r="F57" s="293"/>
      <c r="G57" s="293"/>
      <c r="H57" s="294"/>
      <c r="I57" s="294"/>
      <c r="J57" s="291">
        <v>1500</v>
      </c>
    </row>
    <row r="58" spans="1:11" ht="15.75">
      <c r="A58" s="284" t="s">
        <v>433</v>
      </c>
      <c r="B58" s="285">
        <v>1000</v>
      </c>
      <c r="C58" s="286">
        <v>29664</v>
      </c>
      <c r="D58" s="287" t="s">
        <v>422</v>
      </c>
      <c r="E58" s="293"/>
      <c r="F58" s="293"/>
      <c r="G58" s="293"/>
      <c r="H58" s="294"/>
      <c r="I58" s="294"/>
      <c r="J58" s="291">
        <v>1000</v>
      </c>
    </row>
    <row r="59" spans="1:11" ht="15.75">
      <c r="A59" s="284" t="s">
        <v>434</v>
      </c>
      <c r="B59" s="285">
        <v>500</v>
      </c>
      <c r="C59" s="286">
        <v>28817</v>
      </c>
      <c r="D59" s="295" t="s">
        <v>422</v>
      </c>
      <c r="E59" s="293"/>
      <c r="F59" s="293"/>
      <c r="G59" s="293"/>
      <c r="H59" s="294"/>
      <c r="I59" s="294"/>
      <c r="J59" s="291">
        <v>500</v>
      </c>
    </row>
    <row r="60" spans="1:11" ht="15.75">
      <c r="A60" s="284" t="s">
        <v>435</v>
      </c>
      <c r="B60" s="285">
        <v>1250</v>
      </c>
      <c r="C60" s="286">
        <v>28730</v>
      </c>
      <c r="D60" s="287" t="s">
        <v>422</v>
      </c>
      <c r="E60" s="293"/>
      <c r="F60" s="293"/>
      <c r="G60" s="293"/>
      <c r="H60" s="294"/>
      <c r="I60" s="294"/>
      <c r="J60" s="291">
        <v>1250</v>
      </c>
    </row>
    <row r="61" spans="1:11" ht="16.5" thickBot="1">
      <c r="A61" s="296" t="s">
        <v>436</v>
      </c>
      <c r="B61" s="297">
        <v>1250</v>
      </c>
      <c r="C61" s="298">
        <v>28549</v>
      </c>
      <c r="D61" s="299" t="s">
        <v>422</v>
      </c>
      <c r="E61" s="300"/>
      <c r="F61" s="300"/>
      <c r="G61" s="300"/>
      <c r="H61" s="301"/>
      <c r="I61" s="301"/>
      <c r="J61" s="302">
        <v>1250</v>
      </c>
    </row>
    <row r="62" spans="1:11" ht="16.5" thickBot="1">
      <c r="A62" s="303" t="s">
        <v>273</v>
      </c>
      <c r="B62" s="304">
        <f>SUM(B12:B61)</f>
        <v>923232.84999999974</v>
      </c>
      <c r="C62" s="305"/>
      <c r="D62" s="306"/>
      <c r="E62" s="304">
        <f>SUM(E12:E61)</f>
        <v>641192.84999999974</v>
      </c>
      <c r="F62" s="304">
        <f t="shared" ref="F62:I62" si="0">SUM(F12:F61)</f>
        <v>214440</v>
      </c>
      <c r="G62" s="304">
        <f t="shared" si="0"/>
        <v>0</v>
      </c>
      <c r="H62" s="304">
        <f t="shared" si="0"/>
        <v>0</v>
      </c>
      <c r="I62" s="304">
        <f t="shared" si="0"/>
        <v>0</v>
      </c>
      <c r="J62" s="304">
        <f>SUM(J12:J61)</f>
        <v>67600</v>
      </c>
      <c r="K62" s="147">
        <f>SUM(E62:J62)</f>
        <v>923232.84999999974</v>
      </c>
    </row>
    <row r="63" spans="1:11" ht="16.5" thickBot="1">
      <c r="A63" s="307" t="s">
        <v>437</v>
      </c>
      <c r="B63" s="308"/>
      <c r="C63" s="308"/>
      <c r="D63" s="308"/>
      <c r="E63" s="308"/>
      <c r="F63" s="308"/>
      <c r="G63" s="308"/>
      <c r="H63" s="308"/>
      <c r="I63" s="308"/>
      <c r="J63" s="309"/>
    </row>
    <row r="64" spans="1:11" ht="110.25">
      <c r="A64" s="256" t="s">
        <v>438</v>
      </c>
      <c r="B64" s="310">
        <v>28450</v>
      </c>
      <c r="C64" s="311">
        <v>42888</v>
      </c>
      <c r="D64" s="312" t="s">
        <v>439</v>
      </c>
      <c r="E64" s="310">
        <v>28450</v>
      </c>
      <c r="F64" s="310"/>
      <c r="G64" s="313"/>
      <c r="H64" s="314"/>
      <c r="I64" s="314"/>
      <c r="J64" s="315"/>
    </row>
    <row r="65" spans="1:10" ht="78.75">
      <c r="A65" s="276" t="s">
        <v>440</v>
      </c>
      <c r="B65" s="316">
        <v>37500</v>
      </c>
      <c r="C65" s="317">
        <v>42906</v>
      </c>
      <c r="D65" s="283" t="s">
        <v>441</v>
      </c>
      <c r="E65" s="316">
        <v>37500</v>
      </c>
      <c r="F65" s="316"/>
      <c r="G65" s="318"/>
      <c r="H65" s="319"/>
      <c r="I65" s="319"/>
      <c r="J65" s="320"/>
    </row>
    <row r="66" spans="1:10" ht="47.25">
      <c r="A66" s="276" t="s">
        <v>442</v>
      </c>
      <c r="B66" s="316">
        <v>112000</v>
      </c>
      <c r="C66" s="317">
        <v>42909</v>
      </c>
      <c r="D66" s="283" t="s">
        <v>443</v>
      </c>
      <c r="E66" s="316">
        <v>112000</v>
      </c>
      <c r="F66" s="316"/>
      <c r="G66" s="318"/>
      <c r="H66" s="319"/>
      <c r="I66" s="319"/>
      <c r="J66" s="320"/>
    </row>
    <row r="67" spans="1:10" ht="31.5">
      <c r="A67" s="276" t="s">
        <v>444</v>
      </c>
      <c r="B67" s="316">
        <v>120000</v>
      </c>
      <c r="C67" s="317">
        <v>42863</v>
      </c>
      <c r="D67" s="283" t="s">
        <v>445</v>
      </c>
      <c r="E67" s="316">
        <v>120000</v>
      </c>
      <c r="F67" s="316"/>
      <c r="G67" s="318"/>
      <c r="H67" s="319"/>
      <c r="I67" s="319"/>
      <c r="J67" s="320"/>
    </row>
    <row r="68" spans="1:10" ht="63">
      <c r="A68" s="276" t="s">
        <v>446</v>
      </c>
      <c r="B68" s="316">
        <v>65000</v>
      </c>
      <c r="C68" s="317">
        <v>42864</v>
      </c>
      <c r="D68" s="283" t="s">
        <v>447</v>
      </c>
      <c r="E68" s="316">
        <v>65000</v>
      </c>
      <c r="F68" s="316"/>
      <c r="G68" s="318"/>
      <c r="H68" s="319"/>
      <c r="I68" s="319"/>
      <c r="J68" s="320"/>
    </row>
    <row r="69" spans="1:10" ht="94.5">
      <c r="A69" s="276" t="s">
        <v>448</v>
      </c>
      <c r="B69" s="316">
        <v>65460</v>
      </c>
      <c r="C69" s="317">
        <v>42880</v>
      </c>
      <c r="D69" s="283" t="s">
        <v>449</v>
      </c>
      <c r="E69" s="316">
        <v>65460</v>
      </c>
      <c r="F69" s="316"/>
      <c r="G69" s="318"/>
      <c r="H69" s="319"/>
      <c r="I69" s="319"/>
      <c r="J69" s="320"/>
    </row>
    <row r="70" spans="1:10" ht="63">
      <c r="A70" s="276" t="s">
        <v>450</v>
      </c>
      <c r="B70" s="316">
        <v>32450</v>
      </c>
      <c r="C70" s="317">
        <v>42885</v>
      </c>
      <c r="D70" s="283" t="s">
        <v>451</v>
      </c>
      <c r="E70" s="316">
        <v>32450</v>
      </c>
      <c r="F70" s="316"/>
      <c r="G70" s="318"/>
      <c r="H70" s="319"/>
      <c r="I70" s="319"/>
      <c r="J70" s="320"/>
    </row>
    <row r="71" spans="1:10" ht="63">
      <c r="A71" s="276" t="s">
        <v>452</v>
      </c>
      <c r="B71" s="316">
        <v>563200</v>
      </c>
      <c r="C71" s="317">
        <v>42845</v>
      </c>
      <c r="D71" s="283" t="s">
        <v>453</v>
      </c>
      <c r="E71" s="316">
        <v>563200</v>
      </c>
      <c r="F71" s="316"/>
      <c r="G71" s="318"/>
      <c r="H71" s="319"/>
      <c r="I71" s="319"/>
      <c r="J71" s="320"/>
    </row>
    <row r="72" spans="1:10" ht="31.5">
      <c r="A72" s="276" t="s">
        <v>454</v>
      </c>
      <c r="B72" s="316">
        <v>29500</v>
      </c>
      <c r="C72" s="317">
        <v>42846</v>
      </c>
      <c r="D72" s="283" t="s">
        <v>455</v>
      </c>
      <c r="E72" s="316">
        <v>29500</v>
      </c>
      <c r="F72" s="316"/>
      <c r="G72" s="318"/>
      <c r="H72" s="319"/>
      <c r="I72" s="319"/>
      <c r="J72" s="320"/>
    </row>
    <row r="73" spans="1:10" ht="15.75">
      <c r="A73" s="276" t="s">
        <v>388</v>
      </c>
      <c r="B73" s="316">
        <v>264000</v>
      </c>
      <c r="C73" s="317">
        <v>42849</v>
      </c>
      <c r="D73" s="283" t="s">
        <v>456</v>
      </c>
      <c r="E73" s="316">
        <v>264000</v>
      </c>
      <c r="F73" s="316"/>
      <c r="G73" s="318"/>
      <c r="H73" s="319"/>
      <c r="I73" s="319"/>
      <c r="J73" s="320"/>
    </row>
    <row r="74" spans="1:10" ht="63">
      <c r="A74" s="276" t="s">
        <v>457</v>
      </c>
      <c r="B74" s="321">
        <v>140000</v>
      </c>
      <c r="C74" s="317">
        <v>42850</v>
      </c>
      <c r="D74" s="283" t="s">
        <v>458</v>
      </c>
      <c r="E74" s="278">
        <v>140000</v>
      </c>
      <c r="F74" s="278"/>
      <c r="G74" s="322"/>
      <c r="H74" s="279"/>
      <c r="I74" s="280"/>
      <c r="J74" s="281"/>
    </row>
    <row r="75" spans="1:10" ht="31.5">
      <c r="A75" s="323" t="s">
        <v>459</v>
      </c>
      <c r="B75" s="321">
        <v>174000</v>
      </c>
      <c r="C75" s="317">
        <v>42853</v>
      </c>
      <c r="D75" s="283" t="s">
        <v>460</v>
      </c>
      <c r="E75" s="278">
        <v>174000</v>
      </c>
      <c r="F75" s="278"/>
      <c r="G75" s="322"/>
      <c r="H75" s="279"/>
      <c r="I75" s="280"/>
      <c r="J75" s="281"/>
    </row>
    <row r="76" spans="1:10" ht="47.25">
      <c r="A76" s="276" t="s">
        <v>461</v>
      </c>
      <c r="B76" s="321">
        <v>130200</v>
      </c>
      <c r="C76" s="317">
        <v>42809</v>
      </c>
      <c r="D76" s="283" t="s">
        <v>462</v>
      </c>
      <c r="E76" s="278"/>
      <c r="F76" s="278">
        <v>130200</v>
      </c>
      <c r="G76" s="278"/>
      <c r="H76" s="279"/>
      <c r="I76" s="280"/>
      <c r="J76" s="281"/>
    </row>
    <row r="77" spans="1:10" ht="47.25">
      <c r="A77" s="276" t="s">
        <v>461</v>
      </c>
      <c r="B77" s="321">
        <v>392800</v>
      </c>
      <c r="C77" s="317">
        <v>42809</v>
      </c>
      <c r="D77" s="283" t="s">
        <v>463</v>
      </c>
      <c r="E77" s="278"/>
      <c r="F77" s="278">
        <v>392800</v>
      </c>
      <c r="G77" s="278"/>
      <c r="H77" s="279"/>
      <c r="I77" s="280"/>
      <c r="J77" s="281"/>
    </row>
    <row r="78" spans="1:10" ht="31.5">
      <c r="A78" s="276" t="s">
        <v>459</v>
      </c>
      <c r="B78" s="321">
        <v>56840</v>
      </c>
      <c r="C78" s="317">
        <v>42821</v>
      </c>
      <c r="D78" s="283" t="s">
        <v>464</v>
      </c>
      <c r="E78" s="278"/>
      <c r="F78" s="278">
        <v>56840</v>
      </c>
      <c r="G78" s="278"/>
      <c r="H78" s="279"/>
      <c r="I78" s="280"/>
      <c r="J78" s="281"/>
    </row>
    <row r="79" spans="1:10" ht="15.75">
      <c r="A79" s="323" t="s">
        <v>459</v>
      </c>
      <c r="B79" s="321">
        <v>169800</v>
      </c>
      <c r="C79" s="317">
        <v>42821</v>
      </c>
      <c r="D79" s="283" t="s">
        <v>465</v>
      </c>
      <c r="E79" s="278"/>
      <c r="F79" s="278">
        <v>169800</v>
      </c>
      <c r="G79" s="278"/>
      <c r="H79" s="279"/>
      <c r="I79" s="280"/>
      <c r="J79" s="281"/>
    </row>
    <row r="80" spans="1:10" ht="31.5">
      <c r="A80" s="276" t="s">
        <v>388</v>
      </c>
      <c r="B80" s="321">
        <v>305000</v>
      </c>
      <c r="C80" s="317">
        <v>42823</v>
      </c>
      <c r="D80" s="283" t="s">
        <v>466</v>
      </c>
      <c r="E80" s="278"/>
      <c r="F80" s="278">
        <v>305000</v>
      </c>
      <c r="G80" s="278"/>
      <c r="H80" s="279"/>
      <c r="I80" s="280"/>
      <c r="J80" s="281"/>
    </row>
    <row r="81" spans="1:11" s="149" customFormat="1" ht="15.75">
      <c r="A81" s="284" t="s">
        <v>467</v>
      </c>
      <c r="B81" s="285">
        <v>30000</v>
      </c>
      <c r="C81" s="324">
        <v>35236</v>
      </c>
      <c r="D81" s="287"/>
      <c r="E81" s="288"/>
      <c r="F81" s="288"/>
      <c r="G81" s="288"/>
      <c r="H81" s="289"/>
      <c r="I81" s="290"/>
      <c r="J81" s="291">
        <v>30000</v>
      </c>
      <c r="K81" s="325"/>
    </row>
    <row r="82" spans="1:11" s="149" customFormat="1" ht="16.5" thickBot="1">
      <c r="A82" s="296" t="s">
        <v>467</v>
      </c>
      <c r="B82" s="297">
        <v>20000</v>
      </c>
      <c r="C82" s="326">
        <v>35530</v>
      </c>
      <c r="D82" s="299"/>
      <c r="E82" s="327"/>
      <c r="F82" s="327"/>
      <c r="G82" s="327"/>
      <c r="H82" s="328"/>
      <c r="I82" s="329"/>
      <c r="J82" s="302">
        <v>20000</v>
      </c>
      <c r="K82" s="325"/>
    </row>
    <row r="83" spans="1:11" s="149" customFormat="1" ht="16.5" thickBot="1">
      <c r="A83" s="330" t="s">
        <v>273</v>
      </c>
      <c r="B83" s="331">
        <f>SUM(B64:B82)</f>
        <v>2736200</v>
      </c>
      <c r="C83" s="332"/>
      <c r="D83" s="333"/>
      <c r="E83" s="331">
        <f>SUM(E64:E82)</f>
        <v>1631560</v>
      </c>
      <c r="F83" s="331">
        <f>SUM(F64:F82)</f>
        <v>1054640</v>
      </c>
      <c r="G83" s="331">
        <f t="shared" ref="G83:I83" si="1">SUM(G64:G82)</f>
        <v>0</v>
      </c>
      <c r="H83" s="331">
        <f t="shared" si="1"/>
        <v>0</v>
      </c>
      <c r="I83" s="331">
        <f t="shared" si="1"/>
        <v>0</v>
      </c>
      <c r="J83" s="331">
        <f>SUM(J64:J82)</f>
        <v>50000</v>
      </c>
      <c r="K83" s="334">
        <f>SUM(E83:J83)</f>
        <v>2736200</v>
      </c>
    </row>
    <row r="84" spans="1:11" s="149" customFormat="1" ht="16.5" thickBot="1">
      <c r="A84" s="335" t="s">
        <v>468</v>
      </c>
      <c r="B84" s="336"/>
      <c r="C84" s="336"/>
      <c r="D84" s="336"/>
      <c r="E84" s="336"/>
      <c r="F84" s="336"/>
      <c r="G84" s="336"/>
      <c r="H84" s="336"/>
      <c r="I84" s="336"/>
      <c r="J84" s="337"/>
      <c r="K84" s="325"/>
    </row>
    <row r="85" spans="1:11" s="149" customFormat="1" ht="31.5">
      <c r="A85" s="338" t="s">
        <v>452</v>
      </c>
      <c r="B85" s="339">
        <v>50000</v>
      </c>
      <c r="C85" s="340">
        <v>42902</v>
      </c>
      <c r="D85" s="341" t="s">
        <v>469</v>
      </c>
      <c r="E85" s="339">
        <v>50000</v>
      </c>
      <c r="F85" s="339"/>
      <c r="G85" s="342"/>
      <c r="H85" s="343"/>
      <c r="I85" s="343"/>
      <c r="J85" s="344"/>
      <c r="K85" s="325"/>
    </row>
    <row r="86" spans="1:11" s="149" customFormat="1" ht="47.25">
      <c r="A86" s="345" t="s">
        <v>470</v>
      </c>
      <c r="B86" s="346">
        <v>100000</v>
      </c>
      <c r="C86" s="347">
        <v>42906</v>
      </c>
      <c r="D86" s="348" t="s">
        <v>471</v>
      </c>
      <c r="E86" s="321">
        <v>100000</v>
      </c>
      <c r="F86" s="321"/>
      <c r="G86" s="349"/>
      <c r="H86" s="350"/>
      <c r="I86" s="350"/>
      <c r="J86" s="351"/>
      <c r="K86" s="325"/>
    </row>
    <row r="87" spans="1:11" s="149" customFormat="1" ht="47.25">
      <c r="A87" s="345" t="s">
        <v>470</v>
      </c>
      <c r="B87" s="346">
        <v>100000</v>
      </c>
      <c r="C87" s="347">
        <v>42906</v>
      </c>
      <c r="D87" s="348" t="s">
        <v>472</v>
      </c>
      <c r="E87" s="321">
        <v>100000</v>
      </c>
      <c r="F87" s="321"/>
      <c r="G87" s="349"/>
      <c r="H87" s="350"/>
      <c r="I87" s="350"/>
      <c r="J87" s="351"/>
      <c r="K87" s="325"/>
    </row>
    <row r="88" spans="1:11" s="149" customFormat="1" ht="47.25">
      <c r="A88" s="345" t="s">
        <v>470</v>
      </c>
      <c r="B88" s="346">
        <v>100000</v>
      </c>
      <c r="C88" s="347">
        <v>42906</v>
      </c>
      <c r="D88" s="348" t="s">
        <v>473</v>
      </c>
      <c r="E88" s="321">
        <v>100000</v>
      </c>
      <c r="F88" s="321"/>
      <c r="G88" s="350"/>
      <c r="H88" s="350"/>
      <c r="I88" s="350"/>
      <c r="J88" s="351"/>
      <c r="K88" s="325"/>
    </row>
    <row r="89" spans="1:11" s="149" customFormat="1" ht="31.5">
      <c r="A89" s="345" t="s">
        <v>474</v>
      </c>
      <c r="B89" s="346">
        <v>200000</v>
      </c>
      <c r="C89" s="347">
        <v>42907</v>
      </c>
      <c r="D89" s="348" t="s">
        <v>475</v>
      </c>
      <c r="E89" s="346">
        <v>200000</v>
      </c>
      <c r="F89" s="346"/>
      <c r="G89" s="349"/>
      <c r="H89" s="350"/>
      <c r="I89" s="350"/>
      <c r="J89" s="351"/>
      <c r="K89" s="325"/>
    </row>
    <row r="90" spans="1:11" s="149" customFormat="1" ht="47.25">
      <c r="A90" s="352" t="s">
        <v>476</v>
      </c>
      <c r="B90" s="321">
        <v>200000</v>
      </c>
      <c r="C90" s="347">
        <v>42907</v>
      </c>
      <c r="D90" s="348" t="s">
        <v>477</v>
      </c>
      <c r="E90" s="321">
        <v>200000</v>
      </c>
      <c r="F90" s="321"/>
      <c r="G90" s="353"/>
      <c r="H90" s="354"/>
      <c r="I90" s="354"/>
      <c r="J90" s="355"/>
      <c r="K90" s="325"/>
    </row>
    <row r="91" spans="1:11" s="149" customFormat="1" ht="31.5">
      <c r="A91" s="352" t="s">
        <v>478</v>
      </c>
      <c r="B91" s="321">
        <v>50000</v>
      </c>
      <c r="C91" s="347">
        <v>42915</v>
      </c>
      <c r="D91" s="348" t="s">
        <v>479</v>
      </c>
      <c r="E91" s="321">
        <v>50000</v>
      </c>
      <c r="F91" s="321"/>
      <c r="G91" s="353"/>
      <c r="H91" s="354"/>
      <c r="I91" s="354"/>
      <c r="J91" s="355"/>
      <c r="K91" s="325"/>
    </row>
    <row r="92" spans="1:11" s="149" customFormat="1" ht="31.5">
      <c r="A92" s="352" t="s">
        <v>452</v>
      </c>
      <c r="B92" s="321">
        <v>100000</v>
      </c>
      <c r="C92" s="347">
        <v>42858</v>
      </c>
      <c r="D92" s="348" t="s">
        <v>480</v>
      </c>
      <c r="E92" s="321"/>
      <c r="F92" s="321">
        <v>100000</v>
      </c>
      <c r="G92" s="353"/>
      <c r="H92" s="354"/>
      <c r="I92" s="354"/>
      <c r="J92" s="355"/>
      <c r="K92" s="325"/>
    </row>
    <row r="93" spans="1:11" s="149" customFormat="1" ht="48" thickBot="1">
      <c r="A93" s="356" t="s">
        <v>481</v>
      </c>
      <c r="B93" s="357">
        <v>243.60000000000582</v>
      </c>
      <c r="C93" s="358">
        <v>42835</v>
      </c>
      <c r="D93" s="359" t="s">
        <v>482</v>
      </c>
      <c r="E93" s="357"/>
      <c r="F93" s="357">
        <v>243.60000000000582</v>
      </c>
      <c r="G93" s="360"/>
      <c r="H93" s="361"/>
      <c r="I93" s="361"/>
      <c r="J93" s="362"/>
      <c r="K93" s="325"/>
    </row>
    <row r="94" spans="1:11" s="149" customFormat="1" ht="18" customHeight="1" thickBot="1">
      <c r="A94" s="330" t="s">
        <v>273</v>
      </c>
      <c r="B94" s="363">
        <f>SUM(B85:B93)</f>
        <v>900243.6</v>
      </c>
      <c r="C94" s="364"/>
      <c r="D94" s="365"/>
      <c r="E94" s="363">
        <f>SUM(E85:E93)</f>
        <v>800000</v>
      </c>
      <c r="F94" s="363">
        <f>SUM(F85:F93)</f>
        <v>100243.6</v>
      </c>
      <c r="G94" s="363">
        <f t="shared" ref="G94:J94" si="2">SUM(G85:G93)</f>
        <v>0</v>
      </c>
      <c r="H94" s="363">
        <f t="shared" si="2"/>
        <v>0</v>
      </c>
      <c r="I94" s="363">
        <f t="shared" si="2"/>
        <v>0</v>
      </c>
      <c r="J94" s="363">
        <f t="shared" si="2"/>
        <v>0</v>
      </c>
      <c r="K94" s="366"/>
    </row>
    <row r="95" spans="1:11" ht="27" customHeight="1" thickBot="1">
      <c r="A95" s="367" t="s">
        <v>483</v>
      </c>
      <c r="B95" s="368">
        <f>SUM(B94,B83,B62)</f>
        <v>4559676.45</v>
      </c>
      <c r="C95" s="369"/>
      <c r="D95" s="370"/>
      <c r="E95" s="371">
        <f>SUM(E94,E83,E62)</f>
        <v>3072752.8499999996</v>
      </c>
      <c r="F95" s="371">
        <f>SUM(F94,F83,F62)</f>
        <v>1369323.6</v>
      </c>
      <c r="G95" s="371"/>
      <c r="H95" s="371"/>
      <c r="I95" s="371"/>
      <c r="J95" s="371">
        <f>SUM(J94,J83,J62)</f>
        <v>117600</v>
      </c>
      <c r="K95" s="372">
        <f>SUM(E95:J95)</f>
        <v>4559676.4499999993</v>
      </c>
    </row>
    <row r="96" spans="1:11" ht="11.25" customHeight="1">
      <c r="A96" s="141"/>
      <c r="B96" s="373"/>
      <c r="C96" s="226"/>
      <c r="D96" s="374"/>
      <c r="E96" s="148"/>
      <c r="F96" s="148"/>
      <c r="G96" s="148"/>
      <c r="H96" s="373"/>
      <c r="I96" s="373"/>
      <c r="J96" s="373"/>
    </row>
    <row r="97" spans="1:11" ht="30" customHeight="1">
      <c r="A97" s="375" t="s">
        <v>194</v>
      </c>
      <c r="B97" s="375"/>
      <c r="C97" s="375"/>
      <c r="D97" s="375"/>
      <c r="E97" s="375"/>
      <c r="K97" s="372"/>
    </row>
    <row r="98" spans="1:11" ht="30" customHeight="1">
      <c r="A98" s="376"/>
      <c r="B98" s="377"/>
      <c r="C98" s="378"/>
      <c r="D98" s="379"/>
      <c r="E98" s="380"/>
    </row>
    <row r="99" spans="1:11">
      <c r="E99" s="140"/>
      <c r="F99" s="140"/>
    </row>
    <row r="100" spans="1:11">
      <c r="E100" s="140"/>
      <c r="F100" s="140"/>
    </row>
    <row r="102" spans="1:11">
      <c r="A102" s="381"/>
      <c r="B102" s="382"/>
      <c r="C102" s="381"/>
      <c r="D102" s="383"/>
      <c r="E102" s="384"/>
      <c r="F102" s="384"/>
      <c r="G102" s="385"/>
    </row>
    <row r="103" spans="1:11" ht="18.75">
      <c r="A103" s="386" t="s">
        <v>195</v>
      </c>
      <c r="B103" s="387"/>
      <c r="C103" s="388"/>
      <c r="E103" s="389"/>
      <c r="F103" s="390" t="s">
        <v>197</v>
      </c>
      <c r="G103" s="389"/>
    </row>
    <row r="104" spans="1:11" ht="16.5" customHeight="1">
      <c r="A104" s="59" t="s">
        <v>196</v>
      </c>
      <c r="B104" s="56"/>
      <c r="C104" s="57"/>
      <c r="D104" s="391"/>
      <c r="E104" s="392"/>
      <c r="F104" s="392" t="s">
        <v>484</v>
      </c>
      <c r="G104" s="392"/>
    </row>
  </sheetData>
  <sheetProtection password="CCC5" sheet="1" objects="1" scenarios="1"/>
  <mergeCells count="13">
    <mergeCell ref="A11:J11"/>
    <mergeCell ref="A63:J63"/>
    <mergeCell ref="A84:J84"/>
    <mergeCell ref="A97:E97"/>
    <mergeCell ref="A3:J3"/>
    <mergeCell ref="A4:J4"/>
    <mergeCell ref="A8:A10"/>
    <mergeCell ref="B8:B10"/>
    <mergeCell ref="C8:C10"/>
    <mergeCell ref="D8:D10"/>
    <mergeCell ref="E8:J8"/>
    <mergeCell ref="E9:G9"/>
    <mergeCell ref="H9:J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2ndQTR</vt:lpstr>
      <vt:lpstr>LDRMM</vt:lpstr>
      <vt:lpstr>SEF</vt:lpstr>
      <vt:lpstr>CASHFLOWS</vt:lpstr>
      <vt:lpstr>TRUSTFUND</vt:lpstr>
      <vt:lpstr>UNLIQUIDATED</vt:lpstr>
      <vt:lpstr>'2ndQTR'!Print_Area</vt:lpstr>
      <vt:lpstr>'2ndQTR'!Print_Titles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pc2</cp:lastModifiedBy>
  <cp:lastPrinted>2017-08-16T06:28:02Z</cp:lastPrinted>
  <dcterms:created xsi:type="dcterms:W3CDTF">2014-06-05T16:09:33Z</dcterms:created>
  <dcterms:modified xsi:type="dcterms:W3CDTF">2017-08-24T03:23:24Z</dcterms:modified>
</cp:coreProperties>
</file>