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20" windowWidth="20550" windowHeight="4080" activeTab="4"/>
  </bookViews>
  <sheets>
    <sheet name="20%IRA" sheetId="4" r:id="rId1"/>
    <sheet name="LDRRM" sheetId="5" r:id="rId2"/>
    <sheet name="SEF" sheetId="7" r:id="rId3"/>
    <sheet name="CASHFLOWS" sheetId="8" r:id="rId4"/>
    <sheet name="TRUSTFUND" sheetId="9" r:id="rId5"/>
    <sheet name="UNLIQUIDATED.CASH.ADV." sheetId="10" r:id="rId6"/>
  </sheets>
  <externalReferences>
    <externalReference r:id="rId7"/>
  </externalReferences>
  <definedNames>
    <definedName name="_xlnm.Print_Area" localSheetId="0">'20%IRA'!$A$1:$J$97</definedName>
    <definedName name="_xlnm.Print_Titles" localSheetId="0">'20%IRA'!$8:$9</definedName>
  </definedNames>
  <calcPr calcId="124519"/>
</workbook>
</file>

<file path=xl/calcChain.xml><?xml version="1.0" encoding="utf-8"?>
<calcChain xmlns="http://schemas.openxmlformats.org/spreadsheetml/2006/main">
  <c r="J57" i="10"/>
  <c r="F57"/>
  <c r="B57"/>
  <c r="G13" i="9" l="1"/>
  <c r="C13"/>
  <c r="G12"/>
  <c r="C12"/>
  <c r="G11"/>
  <c r="C11"/>
  <c r="C10"/>
  <c r="E49" i="8"/>
  <c r="E44"/>
  <c r="E45" s="1"/>
  <c r="E40"/>
  <c r="E41" s="1"/>
  <c r="E35"/>
  <c r="E33"/>
  <c r="E36" s="1"/>
  <c r="E29"/>
  <c r="E30" s="1"/>
  <c r="E22"/>
  <c r="E21"/>
  <c r="E20"/>
  <c r="E19"/>
  <c r="E23" s="1"/>
  <c r="E18"/>
  <c r="E15"/>
  <c r="E14"/>
  <c r="E13"/>
  <c r="E12"/>
  <c r="E16" s="1"/>
  <c r="E11"/>
  <c r="E37" l="1"/>
  <c r="E24"/>
  <c r="E46"/>
  <c r="E48" l="1"/>
  <c r="E50" s="1"/>
  <c r="I37" i="7" l="1"/>
  <c r="I36"/>
  <c r="F46" i="5" l="1"/>
  <c r="E46"/>
  <c r="D46"/>
  <c r="B46"/>
  <c r="G45"/>
  <c r="G44"/>
  <c r="G43"/>
  <c r="G42"/>
  <c r="G41"/>
  <c r="G40"/>
  <c r="G39"/>
  <c r="G37"/>
  <c r="G36"/>
  <c r="G35"/>
  <c r="G34"/>
  <c r="G33"/>
  <c r="G32"/>
  <c r="C32"/>
  <c r="C46" s="1"/>
  <c r="G31"/>
  <c r="G30"/>
  <c r="G29"/>
  <c r="G28"/>
  <c r="G27"/>
  <c r="G26"/>
  <c r="G25"/>
  <c r="G24"/>
  <c r="G23"/>
  <c r="F20"/>
  <c r="F47" s="1"/>
  <c r="E20"/>
  <c r="E47" s="1"/>
  <c r="D20"/>
  <c r="D47" s="1"/>
  <c r="C20"/>
  <c r="G20" s="1"/>
  <c r="B20"/>
  <c r="B47" s="1"/>
  <c r="G19"/>
  <c r="G18"/>
  <c r="G17"/>
  <c r="G16"/>
  <c r="G15"/>
  <c r="G46" l="1"/>
  <c r="H46"/>
  <c r="G47"/>
  <c r="C47"/>
  <c r="G82" i="4"/>
  <c r="C82"/>
  <c r="G40"/>
  <c r="C40"/>
</calcChain>
</file>

<file path=xl/sharedStrings.xml><?xml version="1.0" encoding="utf-8"?>
<sst xmlns="http://schemas.openxmlformats.org/spreadsheetml/2006/main" count="623" uniqueCount="429">
  <si>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</si>
  <si>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</si>
  <si>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</si>
  <si>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</si>
  <si>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</si>
  <si>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</si>
  <si>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</si>
  <si>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</si>
  <si>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</si>
  <si>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</si>
  <si>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</si>
  <si>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</si>
  <si>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Social Development</t>
  </si>
  <si>
    <t>8917-1</t>
  </si>
  <si>
    <t>Bugallon, Pangasinan</t>
  </si>
  <si>
    <t>Lingayen, Pangasinan</t>
  </si>
  <si>
    <t>Alaminos City</t>
  </si>
  <si>
    <t>Economic  Development</t>
  </si>
  <si>
    <t>Environmental  Development</t>
  </si>
  <si>
    <t>8919-2</t>
  </si>
  <si>
    <t>San Fabian, Pangasinan</t>
  </si>
  <si>
    <t xml:space="preserve"> Manaoag, Pangasinan</t>
  </si>
  <si>
    <t>Sison, Pangasinan</t>
  </si>
  <si>
    <t>Remarks (Date of Obligation)</t>
  </si>
  <si>
    <t>Pozorrubio, Pangasinan</t>
  </si>
  <si>
    <t>Villasis, Pangasinan</t>
  </si>
  <si>
    <t>Province of Pangasinan</t>
  </si>
  <si>
    <t>Mangatarem, Pangasinan</t>
  </si>
  <si>
    <t>Calasiao, Pangasinan</t>
  </si>
  <si>
    <t>Balungao, Pangasinan</t>
  </si>
  <si>
    <t>Bautista, Pangasinan</t>
  </si>
  <si>
    <t>Burgos, Pangasinan</t>
  </si>
  <si>
    <t xml:space="preserve"> Umingan, Pangasinan</t>
  </si>
  <si>
    <t xml:space="preserve"> Binmaley, Pangasinan</t>
  </si>
  <si>
    <t>FOR THE 1st QUARTER, CY 2016</t>
  </si>
  <si>
    <t>PR#0120</t>
  </si>
  <si>
    <t>PR#0133</t>
  </si>
  <si>
    <t>PR#100</t>
  </si>
  <si>
    <t>PR#0109</t>
  </si>
  <si>
    <t>PR#0084</t>
  </si>
  <si>
    <t>PR#0086</t>
  </si>
  <si>
    <t>PR#0026</t>
  </si>
  <si>
    <t>PR#0051</t>
  </si>
  <si>
    <t>PR#0083</t>
  </si>
  <si>
    <t>PR#0079</t>
  </si>
  <si>
    <t>PR#0052</t>
  </si>
  <si>
    <t>PR#0019</t>
  </si>
  <si>
    <t>PR#0150</t>
  </si>
  <si>
    <t>PR#0030</t>
  </si>
  <si>
    <t>PR#0390</t>
  </si>
  <si>
    <t>PR#0587</t>
  </si>
  <si>
    <t>PR#0645</t>
  </si>
  <si>
    <t>PR#0494</t>
  </si>
  <si>
    <t>PR#0549</t>
  </si>
  <si>
    <t>PR#0352</t>
  </si>
  <si>
    <t>PR#0278</t>
  </si>
  <si>
    <t>PR#1766</t>
  </si>
  <si>
    <t>PR#1817</t>
  </si>
  <si>
    <t>PR#1789</t>
  </si>
  <si>
    <t>PR#1806</t>
  </si>
  <si>
    <t>PR#2093</t>
  </si>
  <si>
    <t>PR#2234</t>
  </si>
  <si>
    <t>PR#2669</t>
  </si>
  <si>
    <t>PR#2236</t>
  </si>
  <si>
    <t>PR#2841</t>
  </si>
  <si>
    <t>PR#3009</t>
  </si>
  <si>
    <t>PR# 1291</t>
  </si>
  <si>
    <t>PR# 1275</t>
  </si>
  <si>
    <t>PR# 1276</t>
  </si>
  <si>
    <t>PR# 1277</t>
  </si>
  <si>
    <t>PR# 1292</t>
  </si>
  <si>
    <t>Jetmatic pumps and G.I. Pipes (part of P 4,417,700.00)</t>
  </si>
  <si>
    <t>PR#0378</t>
  </si>
  <si>
    <t>PR#3314</t>
  </si>
  <si>
    <t>PR#3315</t>
  </si>
  <si>
    <t>PR#3316</t>
  </si>
  <si>
    <t>PR#3008</t>
  </si>
  <si>
    <t>PR#3317</t>
  </si>
  <si>
    <t>PR#3313</t>
  </si>
  <si>
    <t>PR#3318</t>
  </si>
  <si>
    <t>PR#3668</t>
  </si>
  <si>
    <t>Loans granted to various Associations and Multi-Purpose Cooperatives</t>
  </si>
  <si>
    <t>Amortization of Principal and Interest on Loan to the LBP</t>
  </si>
  <si>
    <t>PR#0036</t>
  </si>
  <si>
    <t>PR#0056</t>
  </si>
  <si>
    <t>Lucky G18 PR#0032</t>
  </si>
  <si>
    <t>PR#0076</t>
  </si>
  <si>
    <t>PR#0057</t>
  </si>
  <si>
    <t>PR#0077</t>
  </si>
  <si>
    <t>Alcel Constn PR#0078</t>
  </si>
  <si>
    <t>PR#0055</t>
  </si>
  <si>
    <t>PR#0037</t>
  </si>
  <si>
    <t xml:space="preserve">PR#0141 </t>
  </si>
  <si>
    <t xml:space="preserve">PR#0132 </t>
  </si>
  <si>
    <t xml:space="preserve">PR#0135 </t>
  </si>
  <si>
    <t xml:space="preserve">PR#0085 </t>
  </si>
  <si>
    <t xml:space="preserve">PR#0073 </t>
  </si>
  <si>
    <t>Alcel Const. PR#0388</t>
  </si>
  <si>
    <t>BET C/S PR#0476</t>
  </si>
  <si>
    <t>Brgy. Buenlag, Calasiao</t>
  </si>
  <si>
    <t xml:space="preserve">Construction of Senior Citizen Bldg., </t>
  </si>
  <si>
    <t xml:space="preserve"> Brgy. Quibaol, Lingayen</t>
  </si>
  <si>
    <t>Completion/expansion of covered court at</t>
  </si>
  <si>
    <t>Libsong East, Lingayen</t>
  </si>
  <si>
    <t xml:space="preserve">Completion of covered court at </t>
  </si>
  <si>
    <t>Brgy. Mancup, Calasiao, Pangasinan</t>
  </si>
  <si>
    <t>Construction of Multi-purpose bldg.</t>
  </si>
  <si>
    <t xml:space="preserve"> Brgy. Carayacan, San Quintin, Pangasinan</t>
  </si>
  <si>
    <t>Construction of Solar Dryer,</t>
  </si>
  <si>
    <t xml:space="preserve"> Umanday C/S, Bugallon</t>
  </si>
  <si>
    <t>Construction of covered court (gymnsium)</t>
  </si>
  <si>
    <t>Polong, Bugallon</t>
  </si>
  <si>
    <t xml:space="preserve"> Torres Bugallon E/S, Bugallon</t>
  </si>
  <si>
    <t xml:space="preserve"> Brgy. Salomague Sur, Bugallon</t>
  </si>
  <si>
    <t>Brgy. Bacabac, Bugallon</t>
  </si>
  <si>
    <t>Brgy. Bolaoen, Bugallon</t>
  </si>
  <si>
    <t>Brgy. Buenlag, Bugallon</t>
  </si>
  <si>
    <t>Alcala, Pangasinan</t>
  </si>
  <si>
    <t xml:space="preserve">Repair/improvement of MP Court (concreting of flooring) at  Canarvacanan Cent. Sch and roofing works for stage at Canarvacanan Nat'l High School, </t>
  </si>
  <si>
    <t xml:space="preserve">Construction of standard 1 unit 3 classroom School Building at Pindangan Elem. Sch., </t>
  </si>
  <si>
    <t xml:space="preserve"> Brgy. San Miguel, Calasiao</t>
  </si>
  <si>
    <t>Construction of drainage canal w/ cover and storm drainage at</t>
  </si>
  <si>
    <t>Brgy. Cayanga, Bugallon,</t>
  </si>
  <si>
    <t>Construction of covered court (gymnasium) at  Pangasinan (Evacuation Center w/ CR and railings</t>
  </si>
  <si>
    <t>Brgy. San Jose, Labrador</t>
  </si>
  <si>
    <t xml:space="preserve">Construction of Tribal hall, </t>
  </si>
  <si>
    <t xml:space="preserve">90 MT Asphalt pre-mix in asphalting </t>
  </si>
  <si>
    <t>Curareng Road, Alcala, Pangasinan</t>
  </si>
  <si>
    <t>Repair of roofing and painting of ceiling of Prov'l Jail</t>
  </si>
  <si>
    <t>Asan sur, Sison, Pangasinan</t>
  </si>
  <si>
    <t>Repair/rehabilitation of Muliti-purpose Basketball court</t>
  </si>
  <si>
    <t>Repair of ceiling of PSWDO (Bahay Pag-asa), Lingayen</t>
  </si>
  <si>
    <t>Construction/ installation of 18 units streetlights at Capitol beachfront</t>
  </si>
  <si>
    <t xml:space="preserve">Construction of Boy Scout of the Philippines Regional Off. Bldg., </t>
  </si>
  <si>
    <t>Rehabilitation of NRSCC Restaurant, Lingayen (part of P9,544,32.00)</t>
  </si>
  <si>
    <t>Upgrading/ improvement/ rehabilitation of Umingan Com. Hosp.,</t>
  </si>
  <si>
    <t xml:space="preserve">Construction of perimeter fence at Artacho E/S , </t>
  </si>
  <si>
    <t xml:space="preserve">Improvement/painting of perimeter fence and concrete pavement of basketball court </t>
  </si>
  <si>
    <t xml:space="preserve">Labor, materials, equipment and other incidentals for the construction of Multi-purpose covered court at Casloscaoayan, NH/S, </t>
  </si>
  <si>
    <t>Poponto, Bautista, Pangasinan</t>
  </si>
  <si>
    <t>Construction of additional one well source w/ motorpump and tank, Manaoag Com. Hosp.,</t>
  </si>
  <si>
    <t>San Nicolas, Pangasinan</t>
  </si>
  <si>
    <t xml:space="preserve">Concreting  of San Manuel - San Nicolas Rd., </t>
  </si>
  <si>
    <t>Bgry. Pob. Manaoag, Pangasinan</t>
  </si>
  <si>
    <t xml:space="preserve">Concreting of parking area of the Los Caballeros Club </t>
  </si>
  <si>
    <t xml:space="preserve"> Laoac, Pangasinan</t>
  </si>
  <si>
    <t>Concreting of Inmanduyan Rd.</t>
  </si>
  <si>
    <t>Concreting of Macabito Barangay Rd.</t>
  </si>
  <si>
    <t xml:space="preserve">Concreting  of San Aurelio 3rd FMR, </t>
  </si>
  <si>
    <t xml:space="preserve">Concreting  of Polong West Rd. (Polong South Bd. Rd.) </t>
  </si>
  <si>
    <t xml:space="preserve">Widening of the road going to Palapad Seminary, </t>
  </si>
  <si>
    <t>Brgy. Barlo, Mabini, Pangasinan</t>
  </si>
  <si>
    <t xml:space="preserve">Concreting of Purok I Centro Rd. </t>
  </si>
  <si>
    <t>Aguilar, Pangasinan</t>
  </si>
  <si>
    <t xml:space="preserve">Concreting  of Buer, Brgy. Rd. </t>
  </si>
  <si>
    <t xml:space="preserve">Concreting  of Brgy. Casanfernanduan Rd. </t>
  </si>
  <si>
    <t xml:space="preserve">670 MT Asphalt Pre-mix for the asphalting of Amandiego Road, </t>
  </si>
  <si>
    <t xml:space="preserve">233 MT Asphalt Pre-mix, 7 drums E. Asphalt for patching/blocktopping of Inmalog Sur Road, </t>
  </si>
  <si>
    <t xml:space="preserve">339 MT Asphalt Pre-mix for the Asphalting of Palamis Road, </t>
  </si>
  <si>
    <t>285 MT Asphalt Pre-mix and 12 drums Emulsified asphalt for the asphalting of Brgy. Carot Road,</t>
  </si>
  <si>
    <t xml:space="preserve"> Anda, Pangasinan</t>
  </si>
  <si>
    <t xml:space="preserve">19 drums Emulsified Asphalt and 619 MT Asphalt Pre-mix for the blocktopping of various Municipal Streets </t>
  </si>
  <si>
    <t>8 drums Emulsified Asphalt and 181 MT Asphalt Pre-mix for the proposed asphalting of Brgy. Linoc Road,</t>
  </si>
  <si>
    <t>7 drums emulsified Asphalt and 246 MT Asphalt Pre-mix for use in the blocktopping of Papagueyan Road</t>
  </si>
  <si>
    <t>736 MT Asphalt Pre-mix and 23 drums Emulsified Asphalt for the asphalting of Basing Road</t>
  </si>
  <si>
    <t>138 MT Asphalt Pre-mix and 4 drums Emulsified Asphalt for the blocktopping of Brgy. Domalandan West Road</t>
  </si>
  <si>
    <t>218 MT Asphalt Pre-mix and 10 drums Emulsified Asphalt for the asphalting of Sitio Pandel and Sitio Dr. De Vera Road, Brgy. Domalandan Center</t>
  </si>
  <si>
    <t>Asphalt materials for the blocktopping of Brgy. Macarang Road</t>
  </si>
  <si>
    <t>San Juan, San Manuel, Pangasinan</t>
  </si>
  <si>
    <t xml:space="preserve">Concreting along Sitio Casilagan Road, Brgy. </t>
  </si>
  <si>
    <t>Concreting of Anonang Farm to Market (FMR), Pangasinan (with slope protection)</t>
  </si>
  <si>
    <t xml:space="preserve"> Brgy. Anonang, San Fabian</t>
  </si>
  <si>
    <t xml:space="preserve"> Calasiao, Pangasinan</t>
  </si>
  <si>
    <t>Rehabilitation of Lumbang Bridge,</t>
  </si>
  <si>
    <t>312 MT Asphalt Pre-mix and 14 drums E. Asphalt -blocktopping of Villa Road, Brgy. Villanueva and Primicias</t>
  </si>
  <si>
    <t xml:space="preserve">647 MT Asphalt Pre-mix and 20 drums E. Asphalt - blocktopping of Puelay-Amanperez Prov'l Road, </t>
  </si>
  <si>
    <t>502 MT Asphalt pre-mix and 15 drums E. asphalt - blocktopping of Unzad Road</t>
  </si>
  <si>
    <t xml:space="preserve">Construction of sideslope protection along San Jacinto - Pozorrubio Road, </t>
  </si>
  <si>
    <t xml:space="preserve">Concreting  of Brgy. Don Benito Rd. </t>
  </si>
  <si>
    <t xml:space="preserve">Concreting  of Libsong East Rd. </t>
  </si>
  <si>
    <t>690 MT asphalt pre-mix and 30 drums emulsified  asphalt for the asphalting of Sta. Catalina Rd.</t>
  </si>
  <si>
    <t xml:space="preserve"> Binalonan, Pangasinan</t>
  </si>
  <si>
    <t>575 MT asphalt pre-mix and 25 drums emulsified asphalt for the asphalting of Mancasuy Rd.</t>
  </si>
  <si>
    <t>Rehabilitation/improvement/ upgrading of Burgos-Iliw-Iliw Rd.</t>
  </si>
  <si>
    <t>Urbiztondo, Pangasian</t>
  </si>
  <si>
    <t>Rehabilitation/improvement/ upgrading of Urbiztondo-San Carlos Rd., (part of P87,957,208.21)</t>
  </si>
  <si>
    <t>On-going</t>
  </si>
  <si>
    <t>Obligated</t>
  </si>
  <si>
    <t>Materials Only</t>
  </si>
  <si>
    <t>Labor and Materials Only</t>
  </si>
  <si>
    <t>Loans Only</t>
  </si>
  <si>
    <t>Not Stated</t>
  </si>
  <si>
    <t>We hereby certify that we have reviewed the contents and hereby attest to the veracity and correctness of the data or information contained in this document.</t>
  </si>
  <si>
    <t>TOTAL</t>
  </si>
  <si>
    <t>ARTURO V. SORIANO</t>
  </si>
  <si>
    <t>Provincial Accountant</t>
  </si>
  <si>
    <t>AMADO T. ESPINO, JR.</t>
  </si>
  <si>
    <t>Governor</t>
  </si>
  <si>
    <t>FDP Form 8 - Local Disaster Risk Reduction and Management Fund Utilization</t>
  </si>
  <si>
    <t>(COA Form)</t>
  </si>
  <si>
    <t>LOCAL DISASTER RISK REDUCTION AND MANAGEMENT FUND UTILIZATION</t>
  </si>
  <si>
    <t>For the Quarter JANUARY - MARCH , CY 2016</t>
  </si>
  <si>
    <t>LDRRMF</t>
  </si>
  <si>
    <t>Particulars</t>
  </si>
  <si>
    <t>Quick Response</t>
  </si>
  <si>
    <t>Mitigation Fund</t>
  </si>
  <si>
    <t>NDRRMF</t>
  </si>
  <si>
    <t>From Other LGUs</t>
  </si>
  <si>
    <t>From Other Sources</t>
  </si>
  <si>
    <t>Total</t>
  </si>
  <si>
    <t>Fund (QRF)</t>
  </si>
  <si>
    <t>A. Sources of Funds:</t>
  </si>
  <si>
    <t>Current Appropriation</t>
  </si>
  <si>
    <t>Continuing Appropriation</t>
  </si>
  <si>
    <t>Previous Year's Appropriation transferred to the Special Trust Fund</t>
  </si>
  <si>
    <t>Transfers/Grants</t>
  </si>
  <si>
    <t>Others ( Please specify)</t>
  </si>
  <si>
    <t>Total Funds Available</t>
  </si>
  <si>
    <t>B. Utilization</t>
  </si>
  <si>
    <t>Medicines</t>
  </si>
  <si>
    <t>Medical Supplies</t>
  </si>
  <si>
    <t>Food Supplies</t>
  </si>
  <si>
    <t>Office Supplies</t>
  </si>
  <si>
    <t>Repair of Evacuation Center</t>
  </si>
  <si>
    <t>Institutional/Capacity Development ( Ex. Trainings, environmental assessment &amp; other related activities)</t>
  </si>
  <si>
    <t>Construction of Evacuation Center</t>
  </si>
  <si>
    <t>Equipment</t>
  </si>
  <si>
    <t>Transfer to other LGUs</t>
  </si>
  <si>
    <t>Other Maintenance and Operating Expenses</t>
  </si>
  <si>
    <t>PLUS tf</t>
  </si>
  <si>
    <t>Traveling Expense</t>
  </si>
  <si>
    <t>Training Expense</t>
  </si>
  <si>
    <t>IT Equipment &amp; Software</t>
  </si>
  <si>
    <t>Motor Vehicles</t>
  </si>
  <si>
    <t>Other Machineries and Equipment</t>
  </si>
  <si>
    <t>Watercrafts</t>
  </si>
  <si>
    <t>Other Property, Plant and Equipment</t>
  </si>
  <si>
    <t>Roads, Highways and Bridges</t>
  </si>
  <si>
    <t>Communication Equipment</t>
  </si>
  <si>
    <t>Gasoline, Oil, Lubricants</t>
  </si>
  <si>
    <t>Donations</t>
  </si>
  <si>
    <t>Repair/Rehabilitation of Public Infrastructures, Roads, Highways and Bridges, etc.</t>
  </si>
  <si>
    <t>Repair &amp; Maintenance-Motor Vehicles</t>
  </si>
  <si>
    <t>Total Utilization</t>
  </si>
  <si>
    <t>Unutilized Balance</t>
  </si>
  <si>
    <t xml:space="preserve">I hereby certify that I have reviewed the contents and hereby attest to the veracity and correctness of the data or </t>
  </si>
  <si>
    <t>information containedin this document.</t>
  </si>
  <si>
    <t>ARTURO V. SORIANO, CPA</t>
  </si>
  <si>
    <t>FDP Form 11 - SEF Utilization</t>
  </si>
  <si>
    <t>(SEF Budget Accountability Form No. 1)</t>
  </si>
  <si>
    <t>REPORT OF SEF UTILIZATION</t>
  </si>
  <si>
    <t>For the Quarter Ending March 31, 2016</t>
  </si>
  <si>
    <t xml:space="preserve">Province/City Municipality </t>
  </si>
  <si>
    <t>Pangasinan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</si>
  <si>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</si>
  <si>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</si>
  <si>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</si>
  <si>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</si>
  <si>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</si>
  <si>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</si>
  <si>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</si>
  <si>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</si>
  <si>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</si>
  <si>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</si>
  <si>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</si>
  <si>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</si>
  <si>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</si>
  <si>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</si>
  <si>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 xml:space="preserve">          Governor</t>
  </si>
  <si>
    <t>FDP Form 9 - Statement of Cash Flow</t>
  </si>
  <si>
    <t>PROVINCE OF PANGASINAN</t>
  </si>
  <si>
    <t>Statement of Condensed Cash Flows</t>
  </si>
  <si>
    <t>GENERAL FUND</t>
  </si>
  <si>
    <t>For the First Quarter Ending March 31,2016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</si>
  <si>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</si>
  <si>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</si>
  <si>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</si>
  <si>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</si>
  <si>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</si>
  <si>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</si>
  <si>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</si>
  <si>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</si>
  <si>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</si>
  <si>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</si>
  <si>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</si>
  <si>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</si>
  <si>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</si>
  <si>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</si>
  <si>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</si>
  <si>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</si>
  <si>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</si>
  <si>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</si>
  <si>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 Equipment</t>
  </si>
  <si>
    <t>Collection of Principal on Loans to other Entities</t>
  </si>
  <si>
    <t>Purchase / Construction of Investment Property</t>
  </si>
  <si>
    <t>Purchase  / Construction of Property, Plant and Equipment</t>
  </si>
  <si>
    <t>Purchase of Bearer Biological Assets</t>
  </si>
  <si>
    <t>Grant of Loans</t>
  </si>
  <si>
    <t>Net Cash Flows from Investing Activities</t>
  </si>
  <si>
    <t>Cash Flows from Financing Activities:</t>
  </si>
  <si>
    <t>Proceeds from Loans</t>
  </si>
  <si>
    <t>Payment of Long-Term Liabilities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</si>
  <si>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</si>
  <si>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</si>
  <si>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</si>
  <si>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</si>
  <si>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at Beginning of the Quarter</t>
  </si>
  <si>
    <t>Cash at the End of the Quarter</t>
  </si>
  <si>
    <t xml:space="preserve"> Certified Correct: </t>
  </si>
  <si>
    <t>FDP Form 6 - Trust Fund Utilization</t>
  </si>
  <si>
    <t>CONSOLIDATED QUARTERLY REPORT ON GOVERNMENT PROJECTS, PROGRAMS or ACTIVITIES</t>
  </si>
  <si>
    <t>FOR THE JANUARY-MARCH QUARTER, CY 2016</t>
  </si>
  <si>
    <r>
      <t xml:space="preserve">Province : </t>
    </r>
    <r>
      <rPr>
        <b/>
        <u/>
        <sz val="11"/>
        <color theme="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</si>
  <si>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</si>
  <si>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</si>
  <si>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</si>
  <si>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</si>
  <si>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</si>
  <si>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</si>
  <si>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Remarks</t>
  </si>
  <si>
    <t>% of Completion</t>
  </si>
  <si>
    <t>Total Cost Incurred to Date</t>
  </si>
  <si>
    <t>payment of 100% work accomplishment for furnishing labor, materials, equipment and other incidentals necessary for the CONCRETING of Olo-Naguilayan Road, Mangatarem, Pangasinan</t>
  </si>
  <si>
    <t>fund from the DPWH-SLRF</t>
  </si>
  <si>
    <t>payment of 100% work accomplishment for furnishing labor, materials, equipment and other incidentals necessary for the CONCRETING of Asingan-San Manuel-Agno Gorge Road, Asingan, Pangasinan</t>
  </si>
  <si>
    <t>Asingan, Pangasinan</t>
  </si>
  <si>
    <t>On-going C/O PEO</t>
  </si>
  <si>
    <t>payment of 100% work accomplishment for furnishing labor, materials, equipment and other incidentals necessary for the CONSTRUCTION of Provincial Corn Farmer's Coordinating Center, Brgy. Gonzalo, San Quintin, Pangasinan (Phase I)</t>
  </si>
  <si>
    <t>Brgy. Gonzalo, San Quintin, Pangasinan</t>
  </si>
  <si>
    <t>fund from the Department of Agriculture</t>
  </si>
  <si>
    <t>payment of 88.60% work accomplishment for furnishing labor, materials, equipment and other incidentals necessary for the CONCRETING of Pogo-Diaz Farm-to-Market Road, Bautista, Pangasinan</t>
  </si>
  <si>
    <t>88.60%</t>
  </si>
  <si>
    <t>payment of 87.84% work accomplishment for furnishing labor, materials, equipment and other incidentals necessary for the CONCRETING of Primicias Farm-to-Market Road, Bautista, Pangasinan</t>
  </si>
  <si>
    <t>87.84%</t>
  </si>
  <si>
    <t>payment of various office equipment for use at Sta. Barbara Provincial Farmer's Pavilion</t>
  </si>
  <si>
    <t>Sta. Barbara, Pangasinan</t>
  </si>
  <si>
    <t>payment of 100% work accomplishment for furnishing labor, materials, equipment and other incidentals necessary for the CONCRETING of Farm-to-Market Road, Brgy. Guibel, San Jacinto, Pangasinan</t>
  </si>
  <si>
    <t>Brgy. Guibel. San Jacinto, Pangasinan</t>
  </si>
  <si>
    <t>fund from the Tobacco Excise Tax</t>
  </si>
  <si>
    <t>payment of 100% work accomplishment for furnishing labor, materials, equipment and other incidentals necessary for the CONCRETING of Farm-to-Market Road, Brgy. Palua, Mangaldan, Pangasinan</t>
  </si>
  <si>
    <t>Brgy. Palua, Mangaldan, Pangasinan</t>
  </si>
  <si>
    <t>HON. AMADO T. ESPINO, JR.</t>
  </si>
  <si>
    <t>Provincial Governor</t>
  </si>
  <si>
    <t>FDP Form 12- Unliquidated Cash Advances</t>
  </si>
  <si>
    <t>UNLIQUIDATED CASH ADVANCES</t>
  </si>
  <si>
    <t>As of March 31, 2016</t>
  </si>
  <si>
    <t xml:space="preserve">Province, City or Municipality: </t>
  </si>
  <si>
    <t>Name of Debtor
 (in alphabetical order)</t>
  </si>
  <si>
    <t xml:space="preserve">Amount Balance 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</si>
  <si>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</si>
  <si>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</si>
  <si>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</si>
  <si>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</si>
  <si>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</si>
  <si>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</si>
  <si>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</si>
  <si>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</si>
  <si>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</si>
  <si>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</si>
  <si>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</si>
  <si>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Rommel Cardinoza</t>
  </si>
  <si>
    <t>Cornel V. dela Cruz</t>
  </si>
  <si>
    <t>Gerardo R. Santos</t>
  </si>
  <si>
    <t>Aurora L. Bacay</t>
  </si>
  <si>
    <t>Edwin B. Sison</t>
  </si>
  <si>
    <t xml:space="preserve">Merlyn Y. Adan - </t>
  </si>
  <si>
    <t>cash advance of Reg.fees, transportation expenses &amp; per diems in attendance to the Training on Learning &amp; Dev't Planning at Quezon City on April 7-8, 2016</t>
  </si>
  <si>
    <t>Irmina B. Francisco</t>
  </si>
  <si>
    <t>Cash advance to defray expenses for Gov. Amado T. Espino, Jr. Academic Excellence Award &amp; Leadership Excellence Award for Academic Year 2015-2016</t>
  </si>
  <si>
    <t>Emilio P. Samson, Jr.</t>
  </si>
  <si>
    <t>(PR#2899) - payment of cash advance re: to join &amp; participate of Persons w/ Disabilities delegates in the 5th stage of PHILSPADA National PARA Games on Mar.28-April 2, 2016 at Marikina Sports, Marikina City</t>
  </si>
  <si>
    <t xml:space="preserve">Edgardo D. Ancheta </t>
  </si>
  <si>
    <t>cash advance for payment of per diems, transportation expenses &amp; reg. fee in connection with his attendance to the 30th Annual Technical Consultative Workshop Conference at Bohol Plaza Resort &amp; Restaurant, Dayo Hill, Mayacabac, Dauis, Bohol on Apr.5-8, 2016</t>
  </si>
  <si>
    <t>Arnold O. Nieto -</t>
  </si>
  <si>
    <t>cash advance for payment of per diems, travelling expenses &amp; reg. fee in connection with his attendance to the 30th Annual Technical Consultative Workshop Conference at Bohol Plaza Resort &amp; Restaurant, Dayo Hill, Mayacabac, Dauis, Bohol on Apr.5-8, 2016</t>
  </si>
  <si>
    <t>Antonieta C. Delos Santos</t>
  </si>
  <si>
    <t>Cash advance to be used for the preparation of 2016 Phil. National Games on Mar.7-11, 2016 at NRSCC, Lingayen, Pangasinan</t>
  </si>
  <si>
    <t>Mirasol J. Mina</t>
  </si>
  <si>
    <t>Cash advance per diems &amp; other incidental expenses to attend the Prov'l Health Officers Association of the Phil.(PHOAP) National Convention to be held in Iloilo City on Mar.15-17, 2016</t>
  </si>
  <si>
    <t>Dra. Anna Ma. Teresa S. De Guzman</t>
  </si>
  <si>
    <t>cash advance per diems &amp; other incidental expenses to attend the Prov'l Health Officers Association of the Phil.(PHOAP) National Convention to be held in Iloilo City on Mar.15-17, 2016</t>
  </si>
  <si>
    <t>Joenard E. Manuel -</t>
  </si>
  <si>
    <t>payment of cash advance for Trav.exps., per diems, reg. fee, accomm. &amp; other exps. to attend in the training on ISO 9001:2008 Quality Management Awareness on Mar.2, 2016, Internal Quality Audit on Mar.9-10, 2016 &amp; Training on Effective IQA Report Writing on Mar.11, 2016 to be held at PTTC, Pasay City</t>
  </si>
  <si>
    <t xml:space="preserve">Rowena Brenda O. Guiang - </t>
  </si>
  <si>
    <t>payment of cash advance for Trav.exps., per diems, reg. fee &amp; other exps. to attend in the training on ISO 9001:2008 Quality Management Awareness on Mar.2, 2016 &amp; Training on Effective IQA Report Writing on Mar.11, 2016 to be held at PTTC, Pasay City</t>
  </si>
  <si>
    <t xml:space="preserve">Joan Jenny M. Garacho - </t>
  </si>
  <si>
    <t>cash advance of reg.fees, per diems, transportation &amp; misc. exps.in attendance to the training on "Emotional Disturbance Among Children in Residential Centers" on Mar.3-4 at the Exec. Lounge of WSI Corporate Center, Makati City</t>
  </si>
  <si>
    <t>Alex F. Ferrer</t>
  </si>
  <si>
    <t>Cash advance to defray expenses for the tokens/raffle prizes, stage decoration &amp; etc. during the conduct of OFW Congress on Feb.25, 2016</t>
  </si>
  <si>
    <t xml:space="preserve">Jocelyn J. Mariñas - </t>
  </si>
  <si>
    <t>cash advance to defray expenses to attend the Annual Convention of PHILBO on March 1-4, 2016 at Lahug, Cebu</t>
  </si>
  <si>
    <t xml:space="preserve">Purificacion N. Bermudez - </t>
  </si>
  <si>
    <t>Ramon M. Morden</t>
  </si>
  <si>
    <t>Financial Assistance to be given to diff. constituents of Pangasinan</t>
  </si>
  <si>
    <t xml:space="preserve">Emilio P. Samson, Jr. RSW </t>
  </si>
  <si>
    <t>Payment of cash advance re: financial assistance to indigents</t>
  </si>
  <si>
    <t xml:space="preserve">Natividad F. Sabangan - </t>
  </si>
  <si>
    <t>payment of her Cash Advance for reg.fee, traveling exps.&amp; per diems in attending the Philippine League of Local Budget Officers (PHILLBO), Inc. in Mar.1-4, 2016 at Grand Convention Center of Cebu, Cebu City</t>
  </si>
  <si>
    <t xml:space="preserve">Gerardo R. Santos - </t>
  </si>
  <si>
    <t>payment of his Cash Advance for reg.fee, traveling exps.&amp; per diems in attending the Philippine League of Local Budget Officers (PHILLBO), Inc. in Mar.1-4, 2016 at Grand Convention Center of Cebu, Cebu City</t>
  </si>
  <si>
    <t xml:space="preserve">Dondelina S. Catabay - </t>
  </si>
  <si>
    <t>Cristina J. Bumiltac</t>
  </si>
  <si>
    <t>Cash advance in payment of various foodtuff &amp; other operational expenses for use at Capitol Resort Hotel</t>
  </si>
  <si>
    <t>Cash advance to be used for the Immediate Repair of various Prov'l Bldgs., Service Vehicles &amp; Equipment</t>
  </si>
  <si>
    <t>01/15/2016</t>
  </si>
  <si>
    <t>Cash advance for financial assistance for cultural presentation to be given to diff. constituents of the Province of Pangasinan</t>
  </si>
  <si>
    <t>Ma. Luisa A. Elduayan</t>
  </si>
  <si>
    <t>01/5/2016</t>
  </si>
  <si>
    <t>Cash advance to defray expenses for the incoming 71st Anniversary of the Lingayen Gulf Landings &amp; 9th Veteran's Day on Jan.9, 2016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</si>
  <si>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</si>
  <si>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</si>
  <si>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</si>
  <si>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</si>
  <si>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</si>
  <si>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</si>
  <si>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</si>
  <si>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</si>
  <si>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Rodolfo M. Cortez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</si>
  <si>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</si>
  <si>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</si>
  <si>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</si>
  <si>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</si>
  <si>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</si>
  <si>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</si>
  <si>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</si>
  <si>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</si>
  <si>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 xml:space="preserve"> </t>
  </si>
  <si>
    <t>AMADO T. ESPINO, JR</t>
  </si>
  <si>
    <t xml:space="preserve">           Governor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</si>
</sst>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\P* #,##0.00_);_(\P* \(#,##0.00\);_(&quot;$&quot;* &quot;-&quot;??_);_(@_)"/>
    <numFmt numFmtId="165" formatCode="_(\P#,##0.00_);_(* \(#,##0.00\);_(* &quot;-&quot;??_);_(@_)"/>
    <numFmt numFmtId="166" formatCode="_(\P* #,##0.00_);_(* \(#,##0.00\);_(* &quot;-&quot;??_);_(@_)"/>
    <numFmt numFmtId="167" formatCode="_(&quot;P&quot;* #,##0.00_);_(&quot;P&quot;* \(#,##0.00\);_(&quot;P&quot;* &quot;-&quot;??_);_(@_)"/>
    <numFmt numFmtId="168" formatCode="mm/dd/yyyy;@"/>
    <numFmt numFmtId="169" formatCode="mm/dd/yy;@"/>
    <numFmt numFmtId="170" formatCode="_(\P* #,##0.00_);_(&quot;$&quot;* \(#,##0.00\);_(&quot;$&quot;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Franklin Gothic Medium Cond"/>
      <family val="2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Arial"/>
      <family val="2"/>
    </font>
    <font>
      <u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17">
    <xf numFmtId="0" fontId="0" fillId="0" borderId="0" xfId="0"/>
    <xf numFmtId="43" fontId="7" fillId="0" borderId="1" xfId="6" applyFont="1" applyFill="1" applyBorder="1" applyAlignment="1">
      <alignment vertical="center"/>
    </xf>
    <xf numFmtId="43" fontId="7" fillId="0" borderId="1" xfId="6" applyFont="1" applyFill="1" applyBorder="1" applyAlignment="1">
      <alignment horizontal="center" vertical="center"/>
    </xf>
    <xf numFmtId="43" fontId="7" fillId="0" borderId="4" xfId="6" applyFont="1" applyFill="1" applyBorder="1" applyAlignment="1">
      <alignment vertical="center"/>
    </xf>
    <xf numFmtId="0" fontId="7" fillId="0" borderId="4" xfId="4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3" fillId="0" borderId="0" xfId="0" applyFont="1" applyFill="1"/>
    <xf numFmtId="0" fontId="7" fillId="0" borderId="1" xfId="4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vertical="center" wrapText="1"/>
    </xf>
    <xf numFmtId="14" fontId="4" fillId="0" borderId="1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wrapText="1"/>
    </xf>
    <xf numFmtId="43" fontId="7" fillId="0" borderId="1" xfId="2" applyFont="1" applyFill="1" applyBorder="1" applyAlignment="1">
      <alignment vertical="center"/>
    </xf>
    <xf numFmtId="9" fontId="6" fillId="0" borderId="1" xfId="2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3" fontId="7" fillId="0" borderId="1" xfId="2" applyNumberFormat="1" applyFont="1" applyFill="1" applyBorder="1" applyAlignment="1">
      <alignment vertical="center"/>
    </xf>
    <xf numFmtId="9" fontId="4" fillId="0" borderId="2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14" fontId="7" fillId="0" borderId="0" xfId="4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/>
    <xf numFmtId="0" fontId="7" fillId="0" borderId="0" xfId="4" applyFont="1" applyFill="1" applyBorder="1" applyAlignment="1">
      <alignment vertical="center" wrapText="1"/>
    </xf>
    <xf numFmtId="43" fontId="7" fillId="0" borderId="0" xfId="2" applyNumberFormat="1" applyFont="1" applyFill="1" applyBorder="1" applyAlignment="1">
      <alignment vertical="center"/>
    </xf>
    <xf numFmtId="14" fontId="7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3" fillId="0" borderId="8" xfId="0" applyFont="1" applyFill="1" applyBorder="1"/>
    <xf numFmtId="0" fontId="3" fillId="0" borderId="6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9" fontId="9" fillId="0" borderId="1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12" fillId="0" borderId="1" xfId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43" fontId="12" fillId="0" borderId="5" xfId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3" fontId="14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3" fontId="11" fillId="0" borderId="1" xfId="1" applyFont="1" applyBorder="1" applyAlignment="1">
      <alignment vertical="center"/>
    </xf>
    <xf numFmtId="43" fontId="11" fillId="0" borderId="5" xfId="1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43" fontId="11" fillId="0" borderId="8" xfId="1" applyFont="1" applyBorder="1" applyAlignment="1">
      <alignment vertical="center"/>
    </xf>
    <xf numFmtId="43" fontId="11" fillId="0" borderId="6" xfId="1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3" fontId="12" fillId="0" borderId="6" xfId="1" applyFont="1" applyBorder="1" applyAlignment="1">
      <alignment vertical="center"/>
    </xf>
    <xf numFmtId="43" fontId="12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11" fillId="0" borderId="1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11" fillId="0" borderId="20" xfId="0" applyFont="1" applyBorder="1" applyAlignment="1">
      <alignment vertical="center" wrapText="1"/>
    </xf>
    <xf numFmtId="43" fontId="11" fillId="0" borderId="20" xfId="0" applyNumberFormat="1" applyFont="1" applyBorder="1" applyAlignment="1">
      <alignment vertical="center"/>
    </xf>
    <xf numFmtId="43" fontId="11" fillId="0" borderId="20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/>
    <xf numFmtId="0" fontId="9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8" fillId="0" borderId="0" xfId="0" applyFont="1"/>
    <xf numFmtId="164" fontId="3" fillId="0" borderId="0" xfId="0" quotePrefix="1" applyNumberFormat="1" applyFont="1"/>
    <xf numFmtId="0" fontId="3" fillId="0" borderId="8" xfId="0" applyFont="1" applyBorder="1"/>
    <xf numFmtId="4" fontId="3" fillId="0" borderId="8" xfId="0" quotePrefix="1" applyNumberFormat="1" applyFont="1" applyBorder="1" applyAlignment="1">
      <alignment horizontal="center"/>
    </xf>
    <xf numFmtId="0" fontId="3" fillId="0" borderId="21" xfId="0" applyFont="1" applyBorder="1"/>
    <xf numFmtId="4" fontId="3" fillId="0" borderId="8" xfId="0" applyNumberFormat="1" applyFont="1" applyBorder="1" applyAlignment="1">
      <alignment horizontal="center"/>
    </xf>
    <xf numFmtId="0" fontId="3" fillId="0" borderId="0" xfId="0" applyFont="1" applyBorder="1"/>
    <xf numFmtId="165" fontId="3" fillId="0" borderId="8" xfId="1" quotePrefix="1" applyNumberFormat="1" applyFont="1" applyBorder="1"/>
    <xf numFmtId="164" fontId="9" fillId="0" borderId="22" xfId="1" applyNumberFormat="1" applyFont="1" applyBorder="1"/>
    <xf numFmtId="164" fontId="3" fillId="0" borderId="0" xfId="1" applyNumberFormat="1" applyFont="1" applyBorder="1"/>
    <xf numFmtId="0" fontId="9" fillId="0" borderId="0" xfId="0" applyFont="1"/>
    <xf numFmtId="0" fontId="19" fillId="0" borderId="0" xfId="0" applyFont="1"/>
    <xf numFmtId="0" fontId="20" fillId="0" borderId="0" xfId="7" applyFont="1"/>
    <xf numFmtId="0" fontId="20" fillId="0" borderId="0" xfId="8" applyFont="1"/>
    <xf numFmtId="43" fontId="21" fillId="0" borderId="0" xfId="2" applyFont="1"/>
    <xf numFmtId="0" fontId="21" fillId="0" borderId="0" xfId="4" applyFont="1"/>
    <xf numFmtId="0" fontId="22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2" fillId="0" borderId="0" xfId="4" applyFont="1"/>
    <xf numFmtId="0" fontId="23" fillId="0" borderId="0" xfId="4" applyFont="1"/>
    <xf numFmtId="166" fontId="21" fillId="0" borderId="0" xfId="2" applyNumberFormat="1" applyFont="1"/>
    <xf numFmtId="43" fontId="21" fillId="0" borderId="8" xfId="2" applyFont="1" applyBorder="1"/>
    <xf numFmtId="43" fontId="22" fillId="0" borderId="21" xfId="2" applyFont="1" applyBorder="1"/>
    <xf numFmtId="166" fontId="22" fillId="0" borderId="21" xfId="2" applyNumberFormat="1" applyFont="1" applyBorder="1"/>
    <xf numFmtId="43" fontId="22" fillId="0" borderId="0" xfId="2" applyFont="1"/>
    <xf numFmtId="0" fontId="21" fillId="0" borderId="0" xfId="4" applyFont="1" applyAlignment="1">
      <alignment wrapText="1"/>
    </xf>
    <xf numFmtId="167" fontId="22" fillId="0" borderId="21" xfId="2" applyNumberFormat="1" applyFont="1" applyBorder="1"/>
    <xf numFmtId="166" fontId="22" fillId="0" borderId="22" xfId="2" applyNumberFormat="1" applyFont="1" applyBorder="1"/>
    <xf numFmtId="166" fontId="22" fillId="0" borderId="0" xfId="2" applyNumberFormat="1" applyFont="1" applyBorder="1"/>
    <xf numFmtId="0" fontId="24" fillId="0" borderId="0" xfId="0" applyFont="1" applyFill="1"/>
    <xf numFmtId="0" fontId="21" fillId="0" borderId="0" xfId="0" applyFont="1" applyFill="1"/>
    <xf numFmtId="43" fontId="21" fillId="0" borderId="0" xfId="1" applyFont="1" applyFill="1"/>
    <xf numFmtId="0" fontId="2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43" fontId="24" fillId="0" borderId="0" xfId="1" applyFont="1" applyFill="1"/>
    <xf numFmtId="0" fontId="24" fillId="0" borderId="0" xfId="0" applyFont="1" applyFill="1" applyAlignment="1">
      <alignment horizontal="center"/>
    </xf>
    <xf numFmtId="0" fontId="26" fillId="0" borderId="0" xfId="0" applyFont="1" applyFill="1"/>
    <xf numFmtId="0" fontId="25" fillId="0" borderId="11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3" fontId="25" fillId="0" borderId="24" xfId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43" fontId="25" fillId="0" borderId="26" xfId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wrapText="1"/>
    </xf>
    <xf numFmtId="0" fontId="24" fillId="0" borderId="5" xfId="0" applyFont="1" applyFill="1" applyBorder="1" applyAlignment="1">
      <alignment vertical="center" wrapText="1"/>
    </xf>
    <xf numFmtId="43" fontId="24" fillId="0" borderId="5" xfId="1" applyFont="1" applyFill="1" applyBorder="1" applyAlignment="1">
      <alignment vertical="center"/>
    </xf>
    <xf numFmtId="14" fontId="24" fillId="0" borderId="5" xfId="0" applyNumberFormat="1" applyFont="1" applyFill="1" applyBorder="1" applyAlignment="1">
      <alignment vertical="center"/>
    </xf>
    <xf numFmtId="9" fontId="24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43" fontId="24" fillId="0" borderId="1" xfId="1" applyFont="1" applyFill="1" applyBorder="1" applyAlignment="1">
      <alignment vertical="center"/>
    </xf>
    <xf numFmtId="14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9" fontId="24" fillId="0" borderId="1" xfId="0" quotePrefix="1" applyNumberFormat="1" applyFont="1" applyFill="1" applyBorder="1" applyAlignment="1">
      <alignment horizontal="center" vertical="center"/>
    </xf>
    <xf numFmtId="2" fontId="24" fillId="0" borderId="1" xfId="0" quotePrefix="1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43" fontId="24" fillId="0" borderId="0" xfId="1" applyFont="1" applyFill="1" applyBorder="1"/>
    <xf numFmtId="0" fontId="24" fillId="0" borderId="0" xfId="0" applyFont="1" applyFill="1" applyBorder="1"/>
    <xf numFmtId="0" fontId="22" fillId="0" borderId="0" xfId="0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3" fontId="28" fillId="0" borderId="0" xfId="1" applyFont="1" applyFill="1"/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/>
    <xf numFmtId="0" fontId="3" fillId="0" borderId="0" xfId="0" applyFont="1" applyBorder="1" applyAlignment="1">
      <alignment horizontal="left"/>
    </xf>
    <xf numFmtId="0" fontId="3" fillId="0" borderId="28" xfId="0" applyFont="1" applyBorder="1"/>
    <xf numFmtId="0" fontId="16" fillId="0" borderId="12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left"/>
    </xf>
    <xf numFmtId="0" fontId="16" fillId="0" borderId="16" xfId="0" applyFont="1" applyBorder="1"/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4" fillId="0" borderId="37" xfId="0" applyFont="1" applyBorder="1" applyAlignment="1">
      <alignment horizontal="left"/>
    </xf>
    <xf numFmtId="43" fontId="1" fillId="0" borderId="5" xfId="1" applyFont="1" applyBorder="1"/>
    <xf numFmtId="168" fontId="4" fillId="0" borderId="5" xfId="1" applyNumberFormat="1" applyFont="1" applyBorder="1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38" xfId="0" applyFont="1" applyBorder="1" applyAlignment="1">
      <alignment vertical="center" wrapText="1"/>
    </xf>
    <xf numFmtId="0" fontId="4" fillId="0" borderId="32" xfId="0" applyFont="1" applyBorder="1" applyAlignment="1">
      <alignment horizontal="left"/>
    </xf>
    <xf numFmtId="43" fontId="1" fillId="0" borderId="1" xfId="1" applyFont="1" applyBorder="1"/>
    <xf numFmtId="168" fontId="4" fillId="0" borderId="1" xfId="1" applyNumberFormat="1" applyFont="1" applyBorder="1" applyAlignment="1">
      <alignment horizontal="left"/>
    </xf>
    <xf numFmtId="0" fontId="17" fillId="0" borderId="1" xfId="0" applyFont="1" applyBorder="1" applyAlignment="1">
      <alignment vertical="center"/>
    </xf>
    <xf numFmtId="0" fontId="17" fillId="0" borderId="33" xfId="0" applyFont="1" applyBorder="1" applyAlignment="1">
      <alignment vertical="center" wrapText="1"/>
    </xf>
    <xf numFmtId="0" fontId="4" fillId="0" borderId="39" xfId="0" applyFont="1" applyBorder="1" applyAlignment="1">
      <alignment horizontal="left"/>
    </xf>
    <xf numFmtId="43" fontId="1" fillId="0" borderId="4" xfId="1" applyFont="1" applyBorder="1"/>
    <xf numFmtId="168" fontId="4" fillId="0" borderId="4" xfId="1" applyNumberFormat="1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0" xfId="0" applyFont="1" applyBorder="1" applyAlignment="1">
      <alignment vertical="center" wrapText="1"/>
    </xf>
    <xf numFmtId="0" fontId="4" fillId="0" borderId="29" xfId="0" applyFont="1" applyFill="1" applyBorder="1" applyAlignment="1">
      <alignment horizontal="left"/>
    </xf>
    <xf numFmtId="43" fontId="3" fillId="0" borderId="30" xfId="1" applyFont="1" applyFill="1" applyBorder="1"/>
    <xf numFmtId="169" fontId="4" fillId="0" borderId="30" xfId="0" applyNumberFormat="1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 wrapText="1"/>
    </xf>
    <xf numFmtId="43" fontId="3" fillId="0" borderId="1" xfId="1" applyFont="1" applyBorder="1"/>
    <xf numFmtId="169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3" xfId="0" applyFont="1" applyBorder="1" applyAlignment="1">
      <alignment vertical="center" wrapText="1"/>
    </xf>
    <xf numFmtId="0" fontId="4" fillId="0" borderId="32" xfId="0" applyFont="1" applyFill="1" applyBorder="1" applyAlignment="1">
      <alignment horizontal="left"/>
    </xf>
    <xf numFmtId="43" fontId="3" fillId="0" borderId="1" xfId="1" applyFont="1" applyFill="1" applyBorder="1"/>
    <xf numFmtId="169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 wrapText="1"/>
    </xf>
    <xf numFmtId="169" fontId="4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29" fillId="0" borderId="1" xfId="9" quotePrefix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43" fontId="3" fillId="0" borderId="1" xfId="1" applyFont="1" applyFill="1" applyBorder="1" applyAlignment="1">
      <alignment vertical="center"/>
    </xf>
    <xf numFmtId="14" fontId="4" fillId="0" borderId="1" xfId="0" quotePrefix="1" applyNumberFormat="1" applyFont="1" applyFill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32" xfId="1" applyNumberFormat="1" applyFont="1" applyFill="1" applyBorder="1" applyAlignment="1">
      <alignment horizontal="left"/>
    </xf>
    <xf numFmtId="168" fontId="4" fillId="0" borderId="1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3" fontId="3" fillId="0" borderId="33" xfId="1" applyFont="1" applyFill="1" applyBorder="1"/>
    <xf numFmtId="43" fontId="3" fillId="0" borderId="2" xfId="1" applyFont="1" applyFill="1" applyBorder="1"/>
    <xf numFmtId="0" fontId="3" fillId="0" borderId="3" xfId="0" applyFont="1" applyFill="1" applyBorder="1" applyAlignment="1">
      <alignment horizontal="left" vertical="center"/>
    </xf>
    <xf numFmtId="0" fontId="4" fillId="0" borderId="34" xfId="1" applyNumberFormat="1" applyFont="1" applyFill="1" applyBorder="1" applyAlignment="1">
      <alignment horizontal="left"/>
    </xf>
    <xf numFmtId="43" fontId="3" fillId="0" borderId="35" xfId="1" applyFont="1" applyFill="1" applyBorder="1"/>
    <xf numFmtId="168" fontId="4" fillId="0" borderId="35" xfId="1" applyNumberFormat="1" applyFont="1" applyFill="1" applyBorder="1" applyAlignment="1">
      <alignment horizontal="left"/>
    </xf>
    <xf numFmtId="0" fontId="3" fillId="0" borderId="35" xfId="0" applyFont="1" applyFill="1" applyBorder="1" applyAlignment="1">
      <alignment horizontal="left" vertical="center"/>
    </xf>
    <xf numFmtId="0" fontId="3" fillId="0" borderId="35" xfId="0" applyFont="1" applyFill="1" applyBorder="1"/>
    <xf numFmtId="43" fontId="3" fillId="0" borderId="36" xfId="1" applyFont="1" applyFill="1" applyBorder="1"/>
    <xf numFmtId="0" fontId="9" fillId="0" borderId="10" xfId="0" applyFont="1" applyBorder="1" applyAlignment="1">
      <alignment horizontal="center"/>
    </xf>
    <xf numFmtId="170" fontId="9" fillId="0" borderId="14" xfId="0" applyNumberFormat="1" applyFont="1" applyBorder="1"/>
    <xf numFmtId="0" fontId="3" fillId="0" borderId="10" xfId="0" applyFont="1" applyBorder="1" applyAlignment="1">
      <alignment horizontal="left"/>
    </xf>
    <xf numFmtId="43" fontId="3" fillId="0" borderId="14" xfId="0" applyNumberFormat="1" applyFont="1" applyBorder="1"/>
    <xf numFmtId="170" fontId="9" fillId="0" borderId="10" xfId="0" applyNumberFormat="1" applyFont="1" applyBorder="1"/>
    <xf numFmtId="170" fontId="9" fillId="0" borderId="16" xfId="0" applyNumberFormat="1" applyFont="1" applyBorder="1"/>
    <xf numFmtId="170" fontId="9" fillId="0" borderId="0" xfId="0" applyNumberFormat="1" applyFont="1" applyBorder="1"/>
    <xf numFmtId="43" fontId="3" fillId="0" borderId="0" xfId="0" applyNumberFormat="1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170" fontId="0" fillId="0" borderId="0" xfId="0" applyNumberFormat="1" applyFont="1" applyAlignment="1">
      <alignment horizontal="left" wrapText="1"/>
    </xf>
    <xf numFmtId="170" fontId="16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/>
    <xf numFmtId="0" fontId="11" fillId="0" borderId="0" xfId="0" applyFont="1" applyBorder="1"/>
    <xf numFmtId="0" fontId="31" fillId="0" borderId="0" xfId="0" applyFont="1" applyBorder="1"/>
    <xf numFmtId="0" fontId="31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</cellXfs>
  <cellStyles count="10">
    <cellStyle name="Comma" xfId="1" builtinId="3"/>
    <cellStyle name="Comma 2" xfId="2"/>
    <cellStyle name="Comma 2 17" xfId="6"/>
    <cellStyle name="Comma 3" xfId="3"/>
    <cellStyle name="Normal" xfId="0" builtinId="0"/>
    <cellStyle name="Normal 2" xfId="4"/>
    <cellStyle name="Normal 2 10" xfId="7"/>
    <cellStyle name="Normal 2 2" xfId="5"/>
    <cellStyle name="Normal 3" xfId="9"/>
    <cellStyle name="Normal 4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90</xdr:row>
      <xdr:rowOff>190500</xdr:rowOff>
    </xdr:from>
    <xdr:to>
      <xdr:col>0</xdr:col>
      <xdr:colOff>2228850</xdr:colOff>
      <xdr:row>95</xdr:row>
      <xdr:rowOff>196979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41748075"/>
          <a:ext cx="2219325" cy="1159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1028700</xdr:colOff>
      <xdr:row>91</xdr:row>
      <xdr:rowOff>47625</xdr:rowOff>
    </xdr:from>
    <xdr:to>
      <xdr:col>7</xdr:col>
      <xdr:colOff>895351</xdr:colOff>
      <xdr:row>99</xdr:row>
      <xdr:rowOff>123016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4325" y="41805225"/>
          <a:ext cx="2286001" cy="190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49</xdr:row>
      <xdr:rowOff>38100</xdr:rowOff>
    </xdr:from>
    <xdr:to>
      <xdr:col>6</xdr:col>
      <xdr:colOff>390526</xdr:colOff>
      <xdr:row>57</xdr:row>
      <xdr:rowOff>75391</xdr:rowOff>
    </xdr:to>
    <xdr:pic>
      <xdr:nvPicPr>
        <xdr:cNvPr id="2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775" y="13392150"/>
          <a:ext cx="2286001" cy="190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43</xdr:row>
      <xdr:rowOff>0</xdr:rowOff>
    </xdr:from>
    <xdr:to>
      <xdr:col>8</xdr:col>
      <xdr:colOff>371475</xdr:colOff>
      <xdr:row>48</xdr:row>
      <xdr:rowOff>114300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4675" y="8534400"/>
          <a:ext cx="22193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295275</xdr:colOff>
      <xdr:row>47</xdr:row>
      <xdr:rowOff>104775</xdr:rowOff>
    </xdr:from>
    <xdr:to>
      <xdr:col>8</xdr:col>
      <xdr:colOff>142875</xdr:colOff>
      <xdr:row>57</xdr:row>
      <xdr:rowOff>9525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19400" y="9439275"/>
          <a:ext cx="2286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53</xdr:row>
      <xdr:rowOff>9525</xdr:rowOff>
    </xdr:from>
    <xdr:to>
      <xdr:col>6</xdr:col>
      <xdr:colOff>9525</xdr:colOff>
      <xdr:row>58</xdr:row>
      <xdr:rowOff>168404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11029950"/>
          <a:ext cx="2209800" cy="1159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21</xdr:row>
      <xdr:rowOff>323850</xdr:rowOff>
    </xdr:from>
    <xdr:to>
      <xdr:col>1</xdr:col>
      <xdr:colOff>342900</xdr:colOff>
      <xdr:row>27</xdr:row>
      <xdr:rowOff>111254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11249025"/>
          <a:ext cx="2057400" cy="1159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476250</xdr:colOff>
      <xdr:row>21</xdr:row>
      <xdr:rowOff>38100</xdr:rowOff>
    </xdr:from>
    <xdr:to>
      <xdr:col>8</xdr:col>
      <xdr:colOff>942976</xdr:colOff>
      <xdr:row>29</xdr:row>
      <xdr:rowOff>189691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10963275"/>
          <a:ext cx="2286001" cy="190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61</xdr:row>
      <xdr:rowOff>276225</xdr:rowOff>
    </xdr:from>
    <xdr:to>
      <xdr:col>0</xdr:col>
      <xdr:colOff>2152649</xdr:colOff>
      <xdr:row>67</xdr:row>
      <xdr:rowOff>111254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" y="27174825"/>
          <a:ext cx="2143125" cy="1178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666750</xdr:colOff>
      <xdr:row>60</xdr:row>
      <xdr:rowOff>361950</xdr:rowOff>
    </xdr:from>
    <xdr:to>
      <xdr:col>7</xdr:col>
      <xdr:colOff>114301</xdr:colOff>
      <xdr:row>70</xdr:row>
      <xdr:rowOff>84916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53375" y="26879550"/>
          <a:ext cx="2286001" cy="1932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MENT%20OF%20CASH%20FLOWS%20-%201ST%20QUARTER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b"/>
      <sheetName val="jan"/>
      <sheetName val="STATEMENT OF CASH FLOWS"/>
    </sheetNames>
    <sheetDataSet>
      <sheetData sheetId="0">
        <row r="8">
          <cell r="I8">
            <v>22122832.52</v>
          </cell>
        </row>
        <row r="9">
          <cell r="I9">
            <v>222130286</v>
          </cell>
        </row>
        <row r="10">
          <cell r="I10">
            <v>25362309.129999999</v>
          </cell>
        </row>
        <row r="11">
          <cell r="I11">
            <v>306514.75</v>
          </cell>
        </row>
        <row r="13">
          <cell r="I13">
            <v>105599197.91999999</v>
          </cell>
        </row>
        <row r="16">
          <cell r="I16">
            <v>125367360.22999994</v>
          </cell>
        </row>
        <row r="17">
          <cell r="I17">
            <v>58903412.75</v>
          </cell>
        </row>
        <row r="18">
          <cell r="I18">
            <v>49509654.039999999</v>
          </cell>
        </row>
        <row r="19">
          <cell r="I19">
            <v>363709.45</v>
          </cell>
        </row>
        <row r="20">
          <cell r="I20">
            <v>38364779.920000002</v>
          </cell>
        </row>
        <row r="29">
          <cell r="I29">
            <v>1375450</v>
          </cell>
        </row>
        <row r="33">
          <cell r="I33">
            <v>112128404.37</v>
          </cell>
        </row>
        <row r="44">
          <cell r="I44">
            <v>131645254.20999998</v>
          </cell>
        </row>
        <row r="49">
          <cell r="I49">
            <v>3473415.73</v>
          </cell>
        </row>
      </sheetData>
      <sheetData sheetId="1">
        <row r="8">
          <cell r="I8">
            <v>13969684.850000001</v>
          </cell>
        </row>
        <row r="9">
          <cell r="I9">
            <v>222130286</v>
          </cell>
        </row>
        <row r="10">
          <cell r="I10">
            <v>15466833.199999999</v>
          </cell>
        </row>
        <row r="11">
          <cell r="I11">
            <v>59802.640000066756</v>
          </cell>
        </row>
        <row r="13">
          <cell r="I13">
            <v>13280748.460000001</v>
          </cell>
        </row>
        <row r="16">
          <cell r="I16">
            <v>72183453.689999938</v>
          </cell>
        </row>
        <row r="17">
          <cell r="I17">
            <v>55655586.600000001</v>
          </cell>
        </row>
        <row r="18">
          <cell r="I18">
            <v>49033043.169999994</v>
          </cell>
        </row>
        <row r="20">
          <cell r="I20">
            <v>1147464.700000003</v>
          </cell>
        </row>
        <row r="29">
          <cell r="I29">
            <v>39000</v>
          </cell>
        </row>
        <row r="33">
          <cell r="I33">
            <v>79754326.5</v>
          </cell>
        </row>
        <row r="44">
          <cell r="I44">
            <v>9270006.6999999993</v>
          </cell>
        </row>
        <row r="54">
          <cell r="J54">
            <v>960665599.3499999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zoomScaleSheetLayoutView="71" workbookViewId="0">
      <pane ySplit="9" topLeftCell="A88" activePane="bottomLeft" state="frozen"/>
      <selection pane="bottomLeft" activeCell="B100" sqref="B100"/>
    </sheetView>
  </sheetViews>
  <sheetFormatPr defaultRowHeight="15.75"/>
  <cols>
    <col min="1" max="1" width="35.140625" style="7" customWidth="1"/>
    <col min="2" max="2" width="14.42578125" style="7" customWidth="1"/>
    <col min="3" max="3" width="18" style="7" customWidth="1"/>
    <col min="4" max="4" width="16.140625" style="7" customWidth="1"/>
    <col min="5" max="5" width="19.85546875" style="7" customWidth="1"/>
    <col min="6" max="6" width="18.7109375" style="7" customWidth="1"/>
    <col min="7" max="7" width="17.5703125" style="7" customWidth="1"/>
    <col min="8" max="8" width="18" style="7" customWidth="1"/>
    <col min="9" max="9" width="12.140625" style="7" customWidth="1"/>
    <col min="10" max="10" width="9.140625" style="7"/>
    <col min="11" max="14" width="0" style="7" hidden="1" customWidth="1"/>
    <col min="15" max="16384" width="9.140625" style="7"/>
  </cols>
  <sheetData>
    <row r="1" spans="1:13">
      <c r="A1" s="7" t="s">
        <v>0</v>
      </c>
    </row>
    <row r="3" spans="1:13">
      <c r="A3" s="63" t="s">
        <v>1</v>
      </c>
      <c r="B3" s="63"/>
      <c r="C3" s="63"/>
      <c r="D3" s="63"/>
      <c r="E3" s="63"/>
      <c r="F3" s="63"/>
      <c r="G3" s="63"/>
      <c r="H3" s="63"/>
      <c r="I3" s="63"/>
    </row>
    <row r="4" spans="1:13">
      <c r="A4" s="63" t="s">
        <v>34</v>
      </c>
      <c r="B4" s="63"/>
      <c r="C4" s="63"/>
      <c r="D4" s="63"/>
      <c r="E4" s="63"/>
      <c r="F4" s="63"/>
      <c r="G4" s="63"/>
      <c r="H4" s="63"/>
      <c r="I4" s="63"/>
    </row>
    <row r="6" spans="1:13">
      <c r="A6" s="7" t="s">
        <v>2</v>
      </c>
    </row>
    <row r="7" spans="1:13" ht="16.5" thickBot="1"/>
    <row r="8" spans="1:13" ht="16.5" thickBot="1">
      <c r="A8" s="64" t="s">
        <v>3</v>
      </c>
      <c r="B8" s="66" t="s">
        <v>4</v>
      </c>
      <c r="C8" s="66" t="s">
        <v>5</v>
      </c>
      <c r="D8" s="68" t="s">
        <v>6</v>
      </c>
      <c r="E8" s="70" t="s">
        <v>7</v>
      </c>
      <c r="F8" s="72" t="s">
        <v>10</v>
      </c>
      <c r="G8" s="73"/>
      <c r="H8" s="70" t="s">
        <v>11</v>
      </c>
      <c r="I8" s="74" t="s">
        <v>23</v>
      </c>
    </row>
    <row r="9" spans="1:13" ht="48" thickBot="1">
      <c r="A9" s="65"/>
      <c r="B9" s="67"/>
      <c r="C9" s="67"/>
      <c r="D9" s="69"/>
      <c r="E9" s="71"/>
      <c r="F9" s="57" t="s">
        <v>8</v>
      </c>
      <c r="G9" s="58" t="s">
        <v>9</v>
      </c>
      <c r="H9" s="71"/>
      <c r="I9" s="75"/>
    </row>
    <row r="10" spans="1:13">
      <c r="A10" s="43" t="s">
        <v>12</v>
      </c>
      <c r="B10" s="55"/>
      <c r="C10" s="55"/>
      <c r="D10" s="55"/>
      <c r="E10" s="55"/>
      <c r="F10" s="55"/>
      <c r="G10" s="55"/>
      <c r="H10" s="55"/>
      <c r="I10" s="56"/>
    </row>
    <row r="11" spans="1:13" ht="37.5" customHeight="1">
      <c r="A11" s="8" t="s">
        <v>100</v>
      </c>
      <c r="B11" s="9" t="s">
        <v>99</v>
      </c>
      <c r="C11" s="1">
        <v>1001591</v>
      </c>
      <c r="D11" s="59"/>
      <c r="E11" s="59"/>
      <c r="F11" s="10"/>
      <c r="G11" s="1">
        <v>1001591</v>
      </c>
      <c r="H11" s="11"/>
      <c r="I11" s="29" t="s">
        <v>187</v>
      </c>
      <c r="L11" s="12" t="s">
        <v>35</v>
      </c>
      <c r="M11" s="13">
        <v>6911</v>
      </c>
    </row>
    <row r="12" spans="1:13" ht="39" customHeight="1">
      <c r="A12" s="8" t="s">
        <v>102</v>
      </c>
      <c r="B12" s="9" t="s">
        <v>101</v>
      </c>
      <c r="C12" s="1">
        <v>1600000</v>
      </c>
      <c r="D12" s="59"/>
      <c r="E12" s="59"/>
      <c r="F12" s="10"/>
      <c r="G12" s="1">
        <v>1600000</v>
      </c>
      <c r="H12" s="11"/>
      <c r="I12" s="29" t="s">
        <v>187</v>
      </c>
      <c r="L12" s="12" t="s">
        <v>37</v>
      </c>
      <c r="M12" s="13">
        <v>6911</v>
      </c>
    </row>
    <row r="13" spans="1:13" ht="34.5" customHeight="1">
      <c r="A13" s="8" t="s">
        <v>104</v>
      </c>
      <c r="B13" s="9" t="s">
        <v>103</v>
      </c>
      <c r="C13" s="1">
        <v>1800000</v>
      </c>
      <c r="D13" s="14">
        <v>42425</v>
      </c>
      <c r="E13" s="15" t="s">
        <v>186</v>
      </c>
      <c r="F13" s="10">
        <v>0.3</v>
      </c>
      <c r="G13" s="1">
        <v>1800000</v>
      </c>
      <c r="H13" s="11"/>
      <c r="I13" s="29" t="s">
        <v>187</v>
      </c>
      <c r="L13" s="12" t="s">
        <v>37</v>
      </c>
      <c r="M13" s="13">
        <v>6911</v>
      </c>
    </row>
    <row r="14" spans="1:13" ht="48.75" customHeight="1">
      <c r="A14" s="8" t="s">
        <v>106</v>
      </c>
      <c r="B14" s="9" t="s">
        <v>105</v>
      </c>
      <c r="C14" s="1">
        <v>2307661</v>
      </c>
      <c r="D14" s="59"/>
      <c r="E14" s="59"/>
      <c r="F14" s="10"/>
      <c r="G14" s="1">
        <v>1001591</v>
      </c>
      <c r="H14" s="11"/>
      <c r="I14" s="29" t="s">
        <v>187</v>
      </c>
      <c r="L14" s="12" t="s">
        <v>47</v>
      </c>
      <c r="M14" s="13">
        <v>6911</v>
      </c>
    </row>
    <row r="15" spans="1:13" ht="63">
      <c r="A15" s="8" t="s">
        <v>108</v>
      </c>
      <c r="B15" s="9" t="s">
        <v>107</v>
      </c>
      <c r="C15" s="1">
        <v>1050899</v>
      </c>
      <c r="D15" s="59"/>
      <c r="E15" s="59"/>
      <c r="F15" s="10"/>
      <c r="G15" s="1">
        <v>1600000</v>
      </c>
      <c r="H15" s="11"/>
      <c r="I15" s="29" t="s">
        <v>187</v>
      </c>
      <c r="L15" s="12" t="s">
        <v>48</v>
      </c>
      <c r="M15" s="13">
        <v>6911</v>
      </c>
    </row>
    <row r="16" spans="1:13" ht="31.5">
      <c r="A16" s="8" t="s">
        <v>110</v>
      </c>
      <c r="B16" s="9" t="s">
        <v>109</v>
      </c>
      <c r="C16" s="1">
        <v>2473530</v>
      </c>
      <c r="D16" s="59"/>
      <c r="E16" s="59"/>
      <c r="F16" s="10"/>
      <c r="G16" s="1">
        <v>2473530</v>
      </c>
      <c r="H16" s="11"/>
      <c r="I16" s="29" t="s">
        <v>187</v>
      </c>
      <c r="L16" s="12" t="s">
        <v>49</v>
      </c>
      <c r="M16" s="13">
        <v>6911</v>
      </c>
    </row>
    <row r="17" spans="1:13" ht="35.25" customHeight="1">
      <c r="A17" s="8" t="s">
        <v>110</v>
      </c>
      <c r="B17" s="9" t="s">
        <v>111</v>
      </c>
      <c r="C17" s="1">
        <v>2473530</v>
      </c>
      <c r="D17" s="59"/>
      <c r="E17" s="59"/>
      <c r="F17" s="10"/>
      <c r="G17" s="1">
        <v>2473530</v>
      </c>
      <c r="H17" s="11"/>
      <c r="I17" s="29" t="s">
        <v>187</v>
      </c>
      <c r="L17" s="12" t="s">
        <v>50</v>
      </c>
      <c r="M17" s="13">
        <v>6911</v>
      </c>
    </row>
    <row r="18" spans="1:13" ht="47.25">
      <c r="A18" s="8" t="s">
        <v>110</v>
      </c>
      <c r="B18" s="9" t="s">
        <v>112</v>
      </c>
      <c r="C18" s="1">
        <v>2473530</v>
      </c>
      <c r="D18" s="59"/>
      <c r="E18" s="59"/>
      <c r="F18" s="10"/>
      <c r="G18" s="1">
        <v>2473530</v>
      </c>
      <c r="H18" s="11"/>
      <c r="I18" s="29" t="s">
        <v>187</v>
      </c>
      <c r="L18" s="12" t="s">
        <v>51</v>
      </c>
      <c r="M18" s="13">
        <v>6911</v>
      </c>
    </row>
    <row r="19" spans="1:13" ht="47.25">
      <c r="A19" s="8" t="s">
        <v>110</v>
      </c>
      <c r="B19" s="9" t="s">
        <v>113</v>
      </c>
      <c r="C19" s="1">
        <v>2473530</v>
      </c>
      <c r="D19" s="14">
        <v>42430</v>
      </c>
      <c r="E19" s="15" t="s">
        <v>186</v>
      </c>
      <c r="F19" s="10">
        <v>0.1</v>
      </c>
      <c r="G19" s="1">
        <v>2473530</v>
      </c>
      <c r="H19" s="11"/>
      <c r="I19" s="29" t="s">
        <v>187</v>
      </c>
      <c r="L19" s="12" t="s">
        <v>52</v>
      </c>
      <c r="M19" s="13">
        <v>6911</v>
      </c>
    </row>
    <row r="20" spans="1:13" ht="37.5" customHeight="1">
      <c r="A20" s="8" t="s">
        <v>110</v>
      </c>
      <c r="B20" s="9" t="s">
        <v>114</v>
      </c>
      <c r="C20" s="1">
        <v>2473530</v>
      </c>
      <c r="D20" s="59"/>
      <c r="E20" s="59"/>
      <c r="F20" s="10"/>
      <c r="G20" s="1">
        <v>2473530</v>
      </c>
      <c r="H20" s="11"/>
      <c r="I20" s="29" t="s">
        <v>187</v>
      </c>
      <c r="L20" s="12" t="s">
        <v>53</v>
      </c>
      <c r="M20" s="13">
        <v>6911</v>
      </c>
    </row>
    <row r="21" spans="1:13" ht="35.25" customHeight="1">
      <c r="A21" s="8" t="s">
        <v>110</v>
      </c>
      <c r="B21" s="9" t="s">
        <v>115</v>
      </c>
      <c r="C21" s="1">
        <v>2473530</v>
      </c>
      <c r="D21" s="59"/>
      <c r="E21" s="59"/>
      <c r="F21" s="10"/>
      <c r="G21" s="1">
        <v>2473530</v>
      </c>
      <c r="H21" s="11"/>
      <c r="I21" s="29" t="s">
        <v>187</v>
      </c>
      <c r="L21" s="12" t="s">
        <v>54</v>
      </c>
      <c r="M21" s="13">
        <v>6911</v>
      </c>
    </row>
    <row r="22" spans="1:13" ht="36" customHeight="1">
      <c r="A22" s="8" t="s">
        <v>110</v>
      </c>
      <c r="B22" s="9" t="s">
        <v>116</v>
      </c>
      <c r="C22" s="1">
        <v>2473530</v>
      </c>
      <c r="D22" s="59"/>
      <c r="E22" s="59"/>
      <c r="F22" s="10"/>
      <c r="G22" s="1">
        <v>2473530</v>
      </c>
      <c r="H22" s="11"/>
      <c r="I22" s="29" t="s">
        <v>187</v>
      </c>
      <c r="L22" s="4" t="s">
        <v>55</v>
      </c>
      <c r="M22" s="13">
        <v>6911</v>
      </c>
    </row>
    <row r="23" spans="1:13" ht="71.25" customHeight="1">
      <c r="A23" s="8" t="s">
        <v>118</v>
      </c>
      <c r="B23" s="9" t="s">
        <v>117</v>
      </c>
      <c r="C23" s="1">
        <v>368784</v>
      </c>
      <c r="D23" s="59"/>
      <c r="E23" s="59"/>
      <c r="F23" s="10"/>
      <c r="G23" s="1">
        <v>368784</v>
      </c>
      <c r="H23" s="11"/>
      <c r="I23" s="29" t="s">
        <v>187</v>
      </c>
      <c r="L23" s="4" t="s">
        <v>57</v>
      </c>
      <c r="M23" s="13">
        <v>6911</v>
      </c>
    </row>
    <row r="24" spans="1:13" ht="43.5" customHeight="1">
      <c r="A24" s="8" t="s">
        <v>119</v>
      </c>
      <c r="B24" s="9" t="s">
        <v>22</v>
      </c>
      <c r="C24" s="1">
        <v>2430000</v>
      </c>
      <c r="D24" s="59"/>
      <c r="E24" s="59"/>
      <c r="F24" s="10"/>
      <c r="G24" s="1">
        <v>2430000</v>
      </c>
      <c r="H24" s="11"/>
      <c r="I24" s="29" t="s">
        <v>187</v>
      </c>
      <c r="L24" s="4" t="s">
        <v>58</v>
      </c>
      <c r="M24" s="13">
        <v>6911</v>
      </c>
    </row>
    <row r="25" spans="1:13" ht="47.25">
      <c r="A25" s="8" t="s">
        <v>121</v>
      </c>
      <c r="B25" s="9" t="s">
        <v>120</v>
      </c>
      <c r="C25" s="1">
        <v>499086</v>
      </c>
      <c r="D25" s="59"/>
      <c r="E25" s="59"/>
      <c r="F25" s="10"/>
      <c r="G25" s="1">
        <v>499086</v>
      </c>
      <c r="H25" s="11"/>
      <c r="I25" s="29" t="s">
        <v>187</v>
      </c>
      <c r="L25" s="4" t="s">
        <v>60</v>
      </c>
      <c r="M25" s="13">
        <v>6911</v>
      </c>
    </row>
    <row r="26" spans="1:13" ht="51.75" customHeight="1">
      <c r="A26" s="8" t="s">
        <v>123</v>
      </c>
      <c r="B26" s="9" t="s">
        <v>122</v>
      </c>
      <c r="C26" s="1">
        <v>2700000</v>
      </c>
      <c r="D26" s="59"/>
      <c r="E26" s="59"/>
      <c r="F26" s="10"/>
      <c r="G26" s="1">
        <v>2700000</v>
      </c>
      <c r="H26" s="11"/>
      <c r="I26" s="29" t="s">
        <v>187</v>
      </c>
      <c r="L26" s="4" t="s">
        <v>61</v>
      </c>
      <c r="M26" s="13">
        <v>6911</v>
      </c>
    </row>
    <row r="27" spans="1:13" ht="40.5" customHeight="1">
      <c r="A27" s="8" t="s">
        <v>125</v>
      </c>
      <c r="B27" s="9" t="s">
        <v>124</v>
      </c>
      <c r="C27" s="1">
        <v>499980</v>
      </c>
      <c r="D27" s="59"/>
      <c r="E27" s="59"/>
      <c r="F27" s="10"/>
      <c r="G27" s="1">
        <v>499980</v>
      </c>
      <c r="H27" s="11"/>
      <c r="I27" s="29" t="s">
        <v>187</v>
      </c>
      <c r="L27" s="4" t="s">
        <v>62</v>
      </c>
      <c r="M27" s="13">
        <v>6911</v>
      </c>
    </row>
    <row r="28" spans="1:13" ht="49.5" customHeight="1">
      <c r="A28" s="8" t="s">
        <v>126</v>
      </c>
      <c r="B28" s="9" t="s">
        <v>127</v>
      </c>
      <c r="C28" s="1">
        <v>495000</v>
      </c>
      <c r="D28" s="59" t="s">
        <v>188</v>
      </c>
      <c r="E28" s="59"/>
      <c r="F28" s="10"/>
      <c r="G28" s="1">
        <v>495000</v>
      </c>
      <c r="H28" s="11"/>
      <c r="I28" s="29" t="s">
        <v>187</v>
      </c>
      <c r="L28" s="4" t="s">
        <v>63</v>
      </c>
      <c r="M28" s="13">
        <v>6911</v>
      </c>
    </row>
    <row r="29" spans="1:13" ht="31.5">
      <c r="A29" s="8" t="s">
        <v>128</v>
      </c>
      <c r="B29" s="9" t="s">
        <v>15</v>
      </c>
      <c r="C29" s="1">
        <v>125849</v>
      </c>
      <c r="D29" s="14">
        <v>42402</v>
      </c>
      <c r="E29" s="14">
        <v>42444</v>
      </c>
      <c r="F29" s="10">
        <v>1</v>
      </c>
      <c r="G29" s="1">
        <v>125849</v>
      </c>
      <c r="H29" s="11"/>
      <c r="I29" s="29" t="s">
        <v>187</v>
      </c>
      <c r="L29" s="4" t="s">
        <v>64</v>
      </c>
      <c r="M29" s="13">
        <v>6911</v>
      </c>
    </row>
    <row r="30" spans="1:13" ht="47.25">
      <c r="A30" s="8" t="s">
        <v>130</v>
      </c>
      <c r="B30" s="9" t="s">
        <v>129</v>
      </c>
      <c r="C30" s="1">
        <v>435675</v>
      </c>
      <c r="D30" s="11"/>
      <c r="E30" s="11"/>
      <c r="F30" s="10"/>
      <c r="G30" s="1">
        <v>435675</v>
      </c>
      <c r="H30" s="11"/>
      <c r="I30" s="29" t="s">
        <v>187</v>
      </c>
      <c r="L30" s="12" t="s">
        <v>65</v>
      </c>
      <c r="M30" s="13">
        <v>6911</v>
      </c>
    </row>
    <row r="31" spans="1:13" ht="34.5" customHeight="1">
      <c r="A31" s="5" t="s">
        <v>131</v>
      </c>
      <c r="B31" s="9" t="s">
        <v>15</v>
      </c>
      <c r="C31" s="6">
        <v>400000</v>
      </c>
      <c r="D31" s="11"/>
      <c r="E31" s="11"/>
      <c r="F31" s="10"/>
      <c r="G31" s="6">
        <v>400000</v>
      </c>
      <c r="H31" s="11"/>
      <c r="I31" s="29" t="s">
        <v>187</v>
      </c>
      <c r="L31" s="5" t="s">
        <v>66</v>
      </c>
      <c r="M31" s="13">
        <v>3917</v>
      </c>
    </row>
    <row r="32" spans="1:13" ht="36.75" customHeight="1">
      <c r="A32" s="5" t="s">
        <v>132</v>
      </c>
      <c r="B32" s="9" t="s">
        <v>15</v>
      </c>
      <c r="C32" s="6">
        <v>634431</v>
      </c>
      <c r="D32" s="11"/>
      <c r="E32" s="11"/>
      <c r="F32" s="10"/>
      <c r="G32" s="6">
        <v>634431</v>
      </c>
      <c r="H32" s="11"/>
      <c r="I32" s="29" t="s">
        <v>187</v>
      </c>
      <c r="L32" s="5" t="s">
        <v>67</v>
      </c>
      <c r="M32" s="13">
        <v>3917</v>
      </c>
    </row>
    <row r="33" spans="1:13" ht="38.25" customHeight="1">
      <c r="A33" s="5" t="s">
        <v>133</v>
      </c>
      <c r="B33" s="9" t="s">
        <v>15</v>
      </c>
      <c r="C33" s="6">
        <v>3500000</v>
      </c>
      <c r="D33" s="11"/>
      <c r="E33" s="11"/>
      <c r="F33" s="10"/>
      <c r="G33" s="6">
        <v>3500000</v>
      </c>
      <c r="H33" s="11"/>
      <c r="I33" s="29" t="s">
        <v>187</v>
      </c>
      <c r="L33" s="5" t="s">
        <v>68</v>
      </c>
      <c r="M33" s="13">
        <v>3917</v>
      </c>
    </row>
    <row r="34" spans="1:13" ht="37.5" customHeight="1">
      <c r="A34" s="5" t="s">
        <v>134</v>
      </c>
      <c r="B34" s="9" t="s">
        <v>15</v>
      </c>
      <c r="C34" s="6">
        <v>4544632</v>
      </c>
      <c r="D34" s="17">
        <v>42219</v>
      </c>
      <c r="E34" s="15" t="s">
        <v>186</v>
      </c>
      <c r="F34" s="10" t="s">
        <v>191</v>
      </c>
      <c r="G34" s="6">
        <v>4544632</v>
      </c>
      <c r="H34" s="11"/>
      <c r="I34" s="29" t="s">
        <v>187</v>
      </c>
      <c r="L34" s="5" t="s">
        <v>69</v>
      </c>
      <c r="M34" s="13">
        <v>3917</v>
      </c>
    </row>
    <row r="35" spans="1:13" ht="36.75" customHeight="1">
      <c r="A35" s="5" t="s">
        <v>135</v>
      </c>
      <c r="B35" s="9" t="s">
        <v>32</v>
      </c>
      <c r="C35" s="6">
        <v>229520.57</v>
      </c>
      <c r="D35" s="11"/>
      <c r="E35" s="11"/>
      <c r="F35" s="10"/>
      <c r="G35" s="6">
        <v>229520.57</v>
      </c>
      <c r="H35" s="11"/>
      <c r="I35" s="29" t="s">
        <v>187</v>
      </c>
      <c r="L35" s="5" t="s">
        <v>72</v>
      </c>
      <c r="M35" s="13">
        <v>3917</v>
      </c>
    </row>
    <row r="36" spans="1:13" ht="31.5">
      <c r="A36" s="5" t="s">
        <v>136</v>
      </c>
      <c r="B36" s="9" t="s">
        <v>30</v>
      </c>
      <c r="C36" s="6">
        <v>774046</v>
      </c>
      <c r="D36" s="11"/>
      <c r="E36" s="11"/>
      <c r="F36" s="10"/>
      <c r="G36" s="6">
        <v>774046</v>
      </c>
      <c r="H36" s="11"/>
      <c r="I36" s="29" t="s">
        <v>187</v>
      </c>
      <c r="L36" s="5" t="s">
        <v>77</v>
      </c>
      <c r="M36" s="13">
        <v>3917</v>
      </c>
    </row>
    <row r="37" spans="1:13" s="18" customFormat="1" ht="54.75" customHeight="1">
      <c r="A37" s="5" t="s">
        <v>137</v>
      </c>
      <c r="B37" s="9" t="s">
        <v>139</v>
      </c>
      <c r="C37" s="6">
        <v>925743</v>
      </c>
      <c r="D37" s="15"/>
      <c r="E37" s="15"/>
      <c r="F37" s="10"/>
      <c r="G37" s="6">
        <v>925743</v>
      </c>
      <c r="H37" s="15"/>
      <c r="I37" s="29" t="s">
        <v>187</v>
      </c>
      <c r="L37" s="5" t="s">
        <v>78</v>
      </c>
      <c r="M37" s="13">
        <v>3917</v>
      </c>
    </row>
    <row r="38" spans="1:13" s="18" customFormat="1" ht="63.75" customHeight="1">
      <c r="A38" s="5" t="s">
        <v>138</v>
      </c>
      <c r="B38" s="9" t="s">
        <v>30</v>
      </c>
      <c r="C38" s="6">
        <v>1698187</v>
      </c>
      <c r="D38" s="59" t="s">
        <v>189</v>
      </c>
      <c r="E38" s="59"/>
      <c r="F38" s="10"/>
      <c r="G38" s="6">
        <v>1698187</v>
      </c>
      <c r="H38" s="15"/>
      <c r="I38" s="29" t="s">
        <v>187</v>
      </c>
      <c r="L38" s="5" t="s">
        <v>79</v>
      </c>
      <c r="M38" s="13">
        <v>3917</v>
      </c>
    </row>
    <row r="39" spans="1:13" s="18" customFormat="1" ht="51.75" customHeight="1">
      <c r="A39" s="5" t="s">
        <v>140</v>
      </c>
      <c r="B39" s="9" t="s">
        <v>21</v>
      </c>
      <c r="C39" s="6">
        <v>227300</v>
      </c>
      <c r="D39" s="28"/>
      <c r="E39" s="28"/>
      <c r="F39" s="10"/>
      <c r="G39" s="6">
        <v>227300</v>
      </c>
      <c r="H39" s="28"/>
      <c r="I39" s="29" t="s">
        <v>187</v>
      </c>
      <c r="L39" s="5" t="s">
        <v>80</v>
      </c>
      <c r="M39" s="13">
        <v>3917</v>
      </c>
    </row>
    <row r="40" spans="1:13" s="18" customFormat="1" ht="18" customHeight="1">
      <c r="A40" s="42" t="s">
        <v>193</v>
      </c>
      <c r="B40" s="9"/>
      <c r="C40" s="49">
        <f>SUM(C11:C39)</f>
        <v>45563094.57</v>
      </c>
      <c r="D40" s="52"/>
      <c r="E40" s="52"/>
      <c r="F40" s="51"/>
      <c r="G40" s="49">
        <f>SUM(G11:G39)</f>
        <v>44806125.57</v>
      </c>
      <c r="H40" s="28"/>
      <c r="I40" s="29"/>
      <c r="L40" s="30"/>
      <c r="M40" s="31"/>
    </row>
    <row r="41" spans="1:13" s="18" customFormat="1" ht="51.75" customHeight="1">
      <c r="A41" s="30"/>
      <c r="B41" s="32"/>
      <c r="C41" s="33"/>
      <c r="D41" s="34"/>
      <c r="E41" s="34"/>
      <c r="F41" s="35"/>
      <c r="G41" s="33"/>
      <c r="H41" s="34"/>
      <c r="I41" s="36"/>
      <c r="L41" s="30"/>
      <c r="M41" s="31"/>
    </row>
    <row r="42" spans="1:13">
      <c r="A42" s="38" t="s">
        <v>17</v>
      </c>
      <c r="B42" s="39"/>
      <c r="C42" s="40"/>
      <c r="D42" s="40"/>
      <c r="E42" s="40"/>
      <c r="F42" s="35"/>
      <c r="G42" s="40"/>
      <c r="H42" s="40"/>
      <c r="I42" s="36"/>
    </row>
    <row r="43" spans="1:13" ht="7.5" customHeight="1">
      <c r="A43" s="41"/>
      <c r="B43" s="32"/>
      <c r="C43" s="40"/>
      <c r="D43" s="40"/>
      <c r="E43" s="40"/>
      <c r="F43" s="35"/>
      <c r="G43" s="40"/>
      <c r="H43" s="40"/>
      <c r="I43" s="36"/>
      <c r="J43" s="37"/>
    </row>
    <row r="44" spans="1:13" ht="38.25" customHeight="1">
      <c r="A44" s="5" t="s">
        <v>81</v>
      </c>
      <c r="B44" s="9"/>
      <c r="C44" s="25">
        <v>2310000</v>
      </c>
      <c r="D44" s="59" t="s">
        <v>190</v>
      </c>
      <c r="E44" s="59"/>
      <c r="F44" s="10"/>
      <c r="G44" s="25">
        <v>2310000</v>
      </c>
      <c r="H44" s="11"/>
      <c r="I44" s="29" t="s">
        <v>187</v>
      </c>
    </row>
    <row r="45" spans="1:13" ht="33.75" customHeight="1">
      <c r="A45" s="20" t="s">
        <v>82</v>
      </c>
      <c r="B45" s="9"/>
      <c r="C45" s="21">
        <v>25903487.920000002</v>
      </c>
      <c r="D45" s="60" t="s">
        <v>190</v>
      </c>
      <c r="E45" s="61"/>
      <c r="F45" s="10"/>
      <c r="G45" s="21">
        <v>25903487.920000002</v>
      </c>
      <c r="H45" s="11"/>
      <c r="I45" s="29" t="s">
        <v>187</v>
      </c>
    </row>
    <row r="46" spans="1:13" ht="37.5" customHeight="1">
      <c r="A46" s="8" t="s">
        <v>156</v>
      </c>
      <c r="B46" s="9" t="s">
        <v>16</v>
      </c>
      <c r="C46" s="1">
        <v>3685000</v>
      </c>
      <c r="D46" s="60" t="s">
        <v>188</v>
      </c>
      <c r="E46" s="61"/>
      <c r="F46" s="10"/>
      <c r="G46" s="1">
        <v>3685000</v>
      </c>
      <c r="H46" s="11"/>
      <c r="I46" s="29" t="s">
        <v>187</v>
      </c>
      <c r="L46" s="12" t="s">
        <v>35</v>
      </c>
      <c r="M46" s="13">
        <v>6911</v>
      </c>
    </row>
    <row r="47" spans="1:13" ht="50.25" customHeight="1">
      <c r="A47" s="8" t="s">
        <v>157</v>
      </c>
      <c r="B47" s="9" t="s">
        <v>20</v>
      </c>
      <c r="C47" s="1">
        <v>1382300</v>
      </c>
      <c r="D47" s="60" t="s">
        <v>188</v>
      </c>
      <c r="E47" s="61"/>
      <c r="F47" s="10"/>
      <c r="G47" s="1">
        <v>1382300</v>
      </c>
      <c r="H47" s="11"/>
      <c r="I47" s="29" t="s">
        <v>187</v>
      </c>
      <c r="L47" s="12" t="s">
        <v>36</v>
      </c>
      <c r="M47" s="13">
        <v>6911</v>
      </c>
    </row>
    <row r="48" spans="1:13" ht="35.25" customHeight="1">
      <c r="A48" s="8" t="s">
        <v>158</v>
      </c>
      <c r="B48" s="9" t="s">
        <v>16</v>
      </c>
      <c r="C48" s="1">
        <v>1864500</v>
      </c>
      <c r="D48" s="60" t="s">
        <v>188</v>
      </c>
      <c r="E48" s="61"/>
      <c r="F48" s="10"/>
      <c r="G48" s="1">
        <v>1864500</v>
      </c>
      <c r="H48" s="11"/>
      <c r="I48" s="29" t="s">
        <v>187</v>
      </c>
      <c r="L48" s="12" t="s">
        <v>38</v>
      </c>
      <c r="M48" s="13">
        <v>6911</v>
      </c>
    </row>
    <row r="49" spans="1:13" ht="42.75" customHeight="1">
      <c r="A49" s="8" t="s">
        <v>159</v>
      </c>
      <c r="B49" s="9" t="s">
        <v>160</v>
      </c>
      <c r="C49" s="1">
        <v>1740300</v>
      </c>
      <c r="D49" s="60" t="s">
        <v>188</v>
      </c>
      <c r="E49" s="61"/>
      <c r="F49" s="10"/>
      <c r="G49" s="1">
        <v>1740300</v>
      </c>
      <c r="H49" s="11"/>
      <c r="I49" s="29" t="s">
        <v>187</v>
      </c>
      <c r="L49" s="12" t="s">
        <v>39</v>
      </c>
      <c r="M49" s="13">
        <v>6911</v>
      </c>
    </row>
    <row r="50" spans="1:13" ht="57">
      <c r="A50" s="8" t="s">
        <v>161</v>
      </c>
      <c r="B50" s="9" t="s">
        <v>30</v>
      </c>
      <c r="C50" s="1">
        <v>3678100</v>
      </c>
      <c r="D50" s="60" t="s">
        <v>188</v>
      </c>
      <c r="E50" s="61"/>
      <c r="F50" s="10"/>
      <c r="G50" s="1">
        <v>3678100</v>
      </c>
      <c r="H50" s="11"/>
      <c r="I50" s="29" t="s">
        <v>187</v>
      </c>
      <c r="L50" s="12" t="s">
        <v>40</v>
      </c>
      <c r="M50" s="13">
        <v>6911</v>
      </c>
    </row>
    <row r="51" spans="1:13" ht="48" customHeight="1">
      <c r="A51" s="8" t="s">
        <v>162</v>
      </c>
      <c r="B51" s="9" t="s">
        <v>33</v>
      </c>
      <c r="C51" s="1">
        <v>1110700</v>
      </c>
      <c r="D51" s="60" t="s">
        <v>188</v>
      </c>
      <c r="E51" s="61"/>
      <c r="F51" s="10"/>
      <c r="G51" s="1">
        <v>1110700</v>
      </c>
      <c r="H51" s="11"/>
      <c r="I51" s="29" t="s">
        <v>187</v>
      </c>
      <c r="L51" s="12" t="s">
        <v>41</v>
      </c>
      <c r="M51" s="13">
        <v>6911</v>
      </c>
    </row>
    <row r="52" spans="1:13" ht="49.5" customHeight="1">
      <c r="A52" s="8" t="s">
        <v>163</v>
      </c>
      <c r="B52" s="9" t="s">
        <v>33</v>
      </c>
      <c r="C52" s="1">
        <v>1453800</v>
      </c>
      <c r="D52" s="60" t="s">
        <v>188</v>
      </c>
      <c r="E52" s="61"/>
      <c r="F52" s="22"/>
      <c r="G52" s="1">
        <v>1453800</v>
      </c>
      <c r="H52" s="11"/>
      <c r="I52" s="29" t="s">
        <v>187</v>
      </c>
      <c r="L52" s="12" t="s">
        <v>42</v>
      </c>
      <c r="M52" s="13">
        <v>6911</v>
      </c>
    </row>
    <row r="53" spans="1:13" ht="43.5" customHeight="1">
      <c r="A53" s="8" t="s">
        <v>164</v>
      </c>
      <c r="B53" s="9" t="s">
        <v>33</v>
      </c>
      <c r="C53" s="1">
        <v>4379200</v>
      </c>
      <c r="D53" s="60" t="s">
        <v>188</v>
      </c>
      <c r="E53" s="61"/>
      <c r="F53" s="10"/>
      <c r="G53" s="1">
        <v>4379200</v>
      </c>
      <c r="H53" s="11"/>
      <c r="I53" s="29" t="s">
        <v>187</v>
      </c>
      <c r="L53" s="12" t="s">
        <v>43</v>
      </c>
      <c r="M53" s="13">
        <v>6911</v>
      </c>
    </row>
    <row r="54" spans="1:13" ht="61.5" customHeight="1">
      <c r="A54" s="8" t="s">
        <v>165</v>
      </c>
      <c r="B54" s="9" t="s">
        <v>15</v>
      </c>
      <c r="C54" s="1">
        <v>816600</v>
      </c>
      <c r="D54" s="60" t="s">
        <v>188</v>
      </c>
      <c r="E54" s="61"/>
      <c r="F54" s="10"/>
      <c r="G54" s="1">
        <v>816600</v>
      </c>
      <c r="H54" s="11"/>
      <c r="I54" s="29" t="s">
        <v>187</v>
      </c>
      <c r="L54" s="12" t="s">
        <v>44</v>
      </c>
      <c r="M54" s="13">
        <v>6911</v>
      </c>
    </row>
    <row r="55" spans="1:13" ht="62.25" customHeight="1">
      <c r="A55" s="8" t="s">
        <v>166</v>
      </c>
      <c r="B55" s="9" t="s">
        <v>15</v>
      </c>
      <c r="C55" s="1">
        <v>1343000</v>
      </c>
      <c r="D55" s="60" t="s">
        <v>188</v>
      </c>
      <c r="E55" s="61"/>
      <c r="F55" s="10"/>
      <c r="G55" s="1">
        <v>1343000</v>
      </c>
      <c r="H55" s="11"/>
      <c r="I55" s="29" t="s">
        <v>187</v>
      </c>
      <c r="L55" s="12" t="s">
        <v>45</v>
      </c>
      <c r="M55" s="13">
        <v>6911</v>
      </c>
    </row>
    <row r="56" spans="1:13" ht="42.75">
      <c r="A56" s="8" t="s">
        <v>167</v>
      </c>
      <c r="B56" s="9" t="s">
        <v>27</v>
      </c>
      <c r="C56" s="1">
        <v>3205900</v>
      </c>
      <c r="D56" s="60" t="s">
        <v>188</v>
      </c>
      <c r="E56" s="61"/>
      <c r="F56" s="10"/>
      <c r="G56" s="1">
        <v>3205900</v>
      </c>
      <c r="H56" s="11"/>
      <c r="I56" s="29" t="s">
        <v>187</v>
      </c>
      <c r="L56" s="12" t="s">
        <v>46</v>
      </c>
      <c r="M56" s="13">
        <v>6911</v>
      </c>
    </row>
    <row r="57" spans="1:13" ht="47.25">
      <c r="A57" s="16" t="s">
        <v>169</v>
      </c>
      <c r="B57" s="9" t="s">
        <v>168</v>
      </c>
      <c r="C57" s="3">
        <v>1073239</v>
      </c>
      <c r="D57" s="11"/>
      <c r="E57" s="11"/>
      <c r="F57" s="10"/>
      <c r="G57" s="3">
        <v>1073239</v>
      </c>
      <c r="H57" s="11"/>
      <c r="I57" s="29" t="s">
        <v>187</v>
      </c>
      <c r="L57" s="4" t="s">
        <v>56</v>
      </c>
      <c r="M57" s="13">
        <v>6911</v>
      </c>
    </row>
    <row r="58" spans="1:13" ht="47.25">
      <c r="A58" s="16" t="s">
        <v>170</v>
      </c>
      <c r="B58" s="9" t="s">
        <v>171</v>
      </c>
      <c r="C58" s="3">
        <v>1505227</v>
      </c>
      <c r="D58" s="11"/>
      <c r="E58" s="11"/>
      <c r="F58" s="10"/>
      <c r="G58" s="3">
        <v>1505227</v>
      </c>
      <c r="H58" s="11"/>
      <c r="I58" s="29" t="s">
        <v>187</v>
      </c>
      <c r="L58" s="4" t="s">
        <v>59</v>
      </c>
      <c r="M58" s="13">
        <v>6911</v>
      </c>
    </row>
    <row r="59" spans="1:13" ht="31.5">
      <c r="A59" s="5" t="s">
        <v>173</v>
      </c>
      <c r="B59" s="9" t="s">
        <v>172</v>
      </c>
      <c r="C59" s="6">
        <v>3820595</v>
      </c>
      <c r="D59" s="11"/>
      <c r="E59" s="11"/>
      <c r="F59" s="10"/>
      <c r="G59" s="6">
        <v>3820595</v>
      </c>
      <c r="H59" s="11"/>
      <c r="I59" s="29" t="s">
        <v>187</v>
      </c>
      <c r="L59" s="5" t="s">
        <v>70</v>
      </c>
      <c r="M59" s="13">
        <v>3917</v>
      </c>
    </row>
    <row r="60" spans="1:13" ht="31.5">
      <c r="A60" s="5" t="s">
        <v>71</v>
      </c>
      <c r="B60" s="9" t="s">
        <v>26</v>
      </c>
      <c r="C60" s="6">
        <v>1600000</v>
      </c>
      <c r="D60" s="60" t="s">
        <v>188</v>
      </c>
      <c r="E60" s="61"/>
      <c r="F60" s="10"/>
      <c r="G60" s="6">
        <v>1600000</v>
      </c>
      <c r="H60" s="11"/>
      <c r="I60" s="29" t="s">
        <v>187</v>
      </c>
      <c r="L60" s="5" t="s">
        <v>72</v>
      </c>
      <c r="M60" s="13">
        <v>3917</v>
      </c>
    </row>
    <row r="61" spans="1:13" s="18" customFormat="1" ht="31.5">
      <c r="A61" s="23" t="s">
        <v>71</v>
      </c>
      <c r="B61" s="9" t="s">
        <v>26</v>
      </c>
      <c r="C61" s="2">
        <v>2817700</v>
      </c>
      <c r="D61" s="60" t="s">
        <v>188</v>
      </c>
      <c r="E61" s="61"/>
      <c r="F61" s="10"/>
      <c r="G61" s="2">
        <v>2817700</v>
      </c>
      <c r="H61" s="15"/>
      <c r="I61" s="29" t="s">
        <v>187</v>
      </c>
      <c r="L61" s="23" t="s">
        <v>72</v>
      </c>
      <c r="M61" s="13" t="s">
        <v>19</v>
      </c>
    </row>
    <row r="62" spans="1:13" ht="49.5" customHeight="1">
      <c r="A62" s="5" t="s">
        <v>174</v>
      </c>
      <c r="B62" s="9" t="s">
        <v>30</v>
      </c>
      <c r="C62" s="6">
        <v>1917600</v>
      </c>
      <c r="D62" s="60" t="s">
        <v>188</v>
      </c>
      <c r="E62" s="61"/>
      <c r="F62" s="10"/>
      <c r="G62" s="6">
        <v>1917600</v>
      </c>
      <c r="H62" s="11"/>
      <c r="I62" s="29" t="s">
        <v>187</v>
      </c>
      <c r="L62" s="5" t="s">
        <v>73</v>
      </c>
      <c r="M62" s="13">
        <v>3917</v>
      </c>
    </row>
    <row r="63" spans="1:13" ht="51.75" customHeight="1">
      <c r="A63" s="5" t="s">
        <v>175</v>
      </c>
      <c r="B63" s="9" t="s">
        <v>25</v>
      </c>
      <c r="C63" s="6">
        <v>3846500</v>
      </c>
      <c r="D63" s="60" t="s">
        <v>188</v>
      </c>
      <c r="E63" s="61"/>
      <c r="F63" s="10"/>
      <c r="G63" s="6">
        <v>3846500</v>
      </c>
      <c r="H63" s="11"/>
      <c r="I63" s="29" t="s">
        <v>187</v>
      </c>
      <c r="L63" s="5" t="s">
        <v>74</v>
      </c>
      <c r="M63" s="13">
        <v>3917</v>
      </c>
    </row>
    <row r="64" spans="1:13" ht="45">
      <c r="A64" s="5" t="s">
        <v>176</v>
      </c>
      <c r="B64" s="9" t="s">
        <v>25</v>
      </c>
      <c r="C64" s="6">
        <v>2977000</v>
      </c>
      <c r="D64" s="60" t="s">
        <v>188</v>
      </c>
      <c r="E64" s="61"/>
      <c r="F64" s="10"/>
      <c r="G64" s="6">
        <v>2977000</v>
      </c>
      <c r="H64" s="11"/>
      <c r="I64" s="29" t="s">
        <v>187</v>
      </c>
      <c r="L64" s="5" t="s">
        <v>75</v>
      </c>
      <c r="M64" s="13">
        <v>3917</v>
      </c>
    </row>
    <row r="65" spans="1:13" ht="38.25" customHeight="1">
      <c r="A65" s="5" t="s">
        <v>177</v>
      </c>
      <c r="B65" s="9" t="s">
        <v>24</v>
      </c>
      <c r="C65" s="6">
        <v>2000000</v>
      </c>
      <c r="D65" s="11"/>
      <c r="E65" s="11"/>
      <c r="F65" s="10"/>
      <c r="G65" s="6">
        <v>2000000</v>
      </c>
      <c r="H65" s="11"/>
      <c r="I65" s="29" t="s">
        <v>187</v>
      </c>
      <c r="L65" s="5" t="s">
        <v>76</v>
      </c>
      <c r="M65" s="13">
        <v>3917</v>
      </c>
    </row>
    <row r="66" spans="1:13" s="18" customFormat="1" ht="38.25" customHeight="1">
      <c r="A66" s="5" t="s">
        <v>150</v>
      </c>
      <c r="B66" s="9" t="s">
        <v>20</v>
      </c>
      <c r="C66" s="6">
        <v>5868850</v>
      </c>
      <c r="D66" s="14">
        <v>42424</v>
      </c>
      <c r="E66" s="15" t="s">
        <v>186</v>
      </c>
      <c r="F66" s="10">
        <v>0.35</v>
      </c>
      <c r="G66" s="15">
        <v>5859959</v>
      </c>
      <c r="H66" s="15"/>
      <c r="I66" s="29" t="s">
        <v>187</v>
      </c>
      <c r="L66" s="5" t="s">
        <v>89</v>
      </c>
      <c r="M66" s="24" t="s">
        <v>13</v>
      </c>
    </row>
    <row r="67" spans="1:13" s="18" customFormat="1" ht="31.5">
      <c r="A67" s="5" t="s">
        <v>142</v>
      </c>
      <c r="B67" s="9" t="s">
        <v>141</v>
      </c>
      <c r="C67" s="6">
        <v>1163000</v>
      </c>
      <c r="D67" s="15"/>
      <c r="E67" s="15"/>
      <c r="F67" s="10"/>
      <c r="G67" s="6">
        <v>1163000</v>
      </c>
      <c r="H67" s="15"/>
      <c r="I67" s="29" t="s">
        <v>187</v>
      </c>
      <c r="L67" s="5" t="s">
        <v>83</v>
      </c>
      <c r="M67" s="24" t="s">
        <v>13</v>
      </c>
    </row>
    <row r="68" spans="1:13" s="18" customFormat="1" ht="47.25">
      <c r="A68" s="5" t="s">
        <v>144</v>
      </c>
      <c r="B68" s="9" t="s">
        <v>143</v>
      </c>
      <c r="C68" s="6">
        <v>1508582</v>
      </c>
      <c r="D68" s="15"/>
      <c r="E68" s="15"/>
      <c r="F68" s="10"/>
      <c r="G68" s="6">
        <v>1508582</v>
      </c>
      <c r="H68" s="15"/>
      <c r="I68" s="29" t="s">
        <v>187</v>
      </c>
      <c r="L68" s="5" t="s">
        <v>84</v>
      </c>
      <c r="M68" s="24" t="s">
        <v>13</v>
      </c>
    </row>
    <row r="69" spans="1:13" s="18" customFormat="1" ht="38.25" customHeight="1">
      <c r="A69" s="5" t="s">
        <v>146</v>
      </c>
      <c r="B69" s="9" t="s">
        <v>145</v>
      </c>
      <c r="C69" s="6">
        <v>1394995</v>
      </c>
      <c r="D69" s="15"/>
      <c r="E69" s="15"/>
      <c r="F69" s="10"/>
      <c r="G69" s="6">
        <v>1394995</v>
      </c>
      <c r="H69" s="15"/>
      <c r="I69" s="29" t="s">
        <v>187</v>
      </c>
      <c r="L69" s="5" t="s">
        <v>85</v>
      </c>
      <c r="M69" s="24" t="s">
        <v>13</v>
      </c>
    </row>
    <row r="70" spans="1:13" s="18" customFormat="1" ht="34.5" customHeight="1">
      <c r="A70" s="5" t="s">
        <v>147</v>
      </c>
      <c r="B70" s="9" t="s">
        <v>28</v>
      </c>
      <c r="C70" s="6">
        <v>2996589</v>
      </c>
      <c r="D70" s="14">
        <v>42394</v>
      </c>
      <c r="E70" s="15" t="s">
        <v>186</v>
      </c>
      <c r="F70" s="10" t="s">
        <v>191</v>
      </c>
      <c r="G70" s="15">
        <v>2996589</v>
      </c>
      <c r="H70" s="15"/>
      <c r="I70" s="29" t="s">
        <v>187</v>
      </c>
      <c r="L70" s="5" t="s">
        <v>86</v>
      </c>
      <c r="M70" s="24" t="s">
        <v>13</v>
      </c>
    </row>
    <row r="71" spans="1:13" s="18" customFormat="1" ht="31.5">
      <c r="A71" s="5" t="s">
        <v>148</v>
      </c>
      <c r="B71" s="9" t="s">
        <v>29</v>
      </c>
      <c r="C71" s="6">
        <v>2769900</v>
      </c>
      <c r="D71" s="15"/>
      <c r="E71" s="15"/>
      <c r="F71" s="10"/>
      <c r="G71" s="6">
        <v>2769900</v>
      </c>
      <c r="H71" s="15"/>
      <c r="I71" s="29" t="s">
        <v>187</v>
      </c>
      <c r="L71" s="5" t="s">
        <v>87</v>
      </c>
      <c r="M71" s="24" t="s">
        <v>13</v>
      </c>
    </row>
    <row r="72" spans="1:13" s="18" customFormat="1" ht="31.5">
      <c r="A72" s="5" t="s">
        <v>149</v>
      </c>
      <c r="B72" s="9" t="s">
        <v>14</v>
      </c>
      <c r="C72" s="6">
        <v>2922000</v>
      </c>
      <c r="D72" s="15"/>
      <c r="E72" s="15"/>
      <c r="F72" s="10"/>
      <c r="G72" s="6">
        <v>2922000</v>
      </c>
      <c r="H72" s="15"/>
      <c r="I72" s="29" t="s">
        <v>187</v>
      </c>
      <c r="L72" s="5" t="s">
        <v>88</v>
      </c>
      <c r="M72" s="24" t="s">
        <v>13</v>
      </c>
    </row>
    <row r="73" spans="1:13" s="18" customFormat="1" ht="47.25">
      <c r="A73" s="5" t="s">
        <v>152</v>
      </c>
      <c r="B73" s="9" t="s">
        <v>151</v>
      </c>
      <c r="C73" s="6">
        <v>1413467</v>
      </c>
      <c r="D73" s="14">
        <v>42426</v>
      </c>
      <c r="E73" s="15" t="s">
        <v>191</v>
      </c>
      <c r="F73" s="10">
        <v>1</v>
      </c>
      <c r="G73" s="6">
        <v>1413467</v>
      </c>
      <c r="H73" s="15"/>
      <c r="I73" s="29" t="s">
        <v>187</v>
      </c>
      <c r="L73" s="5" t="s">
        <v>90</v>
      </c>
      <c r="M73" s="24" t="s">
        <v>13</v>
      </c>
    </row>
    <row r="74" spans="1:13" s="18" customFormat="1" ht="31.5">
      <c r="A74" s="5" t="s">
        <v>154</v>
      </c>
      <c r="B74" s="9" t="s">
        <v>153</v>
      </c>
      <c r="C74" s="6">
        <v>1440000</v>
      </c>
      <c r="D74" s="15"/>
      <c r="E74" s="15"/>
      <c r="F74" s="10"/>
      <c r="G74" s="6">
        <v>1440000</v>
      </c>
      <c r="H74" s="15"/>
      <c r="I74" s="29" t="s">
        <v>187</v>
      </c>
      <c r="L74" s="5" t="s">
        <v>91</v>
      </c>
      <c r="M74" s="24" t="s">
        <v>13</v>
      </c>
    </row>
    <row r="75" spans="1:13" ht="31.5">
      <c r="A75" s="5" t="s">
        <v>155</v>
      </c>
      <c r="B75" s="9" t="s">
        <v>24</v>
      </c>
      <c r="C75" s="6">
        <v>2603811</v>
      </c>
      <c r="D75" s="11"/>
      <c r="E75" s="11"/>
      <c r="F75" s="10"/>
      <c r="G75" s="6">
        <v>2603811</v>
      </c>
      <c r="H75" s="11"/>
      <c r="I75" s="29" t="s">
        <v>187</v>
      </c>
      <c r="L75" s="5" t="s">
        <v>92</v>
      </c>
      <c r="M75" s="24" t="s">
        <v>13</v>
      </c>
    </row>
    <row r="76" spans="1:13" ht="35.25" customHeight="1">
      <c r="A76" s="5" t="s">
        <v>178</v>
      </c>
      <c r="B76" s="9" t="s">
        <v>24</v>
      </c>
      <c r="C76" s="6">
        <v>2498295</v>
      </c>
      <c r="D76" s="11"/>
      <c r="E76" s="11"/>
      <c r="F76" s="10"/>
      <c r="G76" s="6">
        <v>2498295</v>
      </c>
      <c r="H76" s="11"/>
      <c r="I76" s="29" t="s">
        <v>187</v>
      </c>
      <c r="L76" s="5" t="s">
        <v>93</v>
      </c>
      <c r="M76" s="24" t="s">
        <v>13</v>
      </c>
    </row>
    <row r="77" spans="1:13" ht="31.5">
      <c r="A77" s="5" t="s">
        <v>179</v>
      </c>
      <c r="B77" s="9" t="s">
        <v>15</v>
      </c>
      <c r="C77" s="6">
        <v>2263038</v>
      </c>
      <c r="D77" s="11"/>
      <c r="E77" s="11"/>
      <c r="F77" s="10"/>
      <c r="G77" s="6">
        <v>2263038</v>
      </c>
      <c r="H77" s="11"/>
      <c r="I77" s="29" t="s">
        <v>187</v>
      </c>
      <c r="L77" s="5" t="s">
        <v>94</v>
      </c>
      <c r="M77" s="24" t="s">
        <v>13</v>
      </c>
    </row>
    <row r="78" spans="1:13" ht="45">
      <c r="A78" s="5" t="s">
        <v>180</v>
      </c>
      <c r="B78" s="9" t="s">
        <v>181</v>
      </c>
      <c r="C78" s="6">
        <v>4227000</v>
      </c>
      <c r="D78" s="60" t="s">
        <v>188</v>
      </c>
      <c r="E78" s="61"/>
      <c r="F78" s="10"/>
      <c r="G78" s="6">
        <v>4227000</v>
      </c>
      <c r="H78" s="11"/>
      <c r="I78" s="29" t="s">
        <v>187</v>
      </c>
      <c r="L78" s="5" t="s">
        <v>95</v>
      </c>
      <c r="M78" s="24" t="s">
        <v>13</v>
      </c>
    </row>
    <row r="79" spans="1:13" ht="45">
      <c r="A79" s="5" t="s">
        <v>182</v>
      </c>
      <c r="B79" s="9" t="s">
        <v>181</v>
      </c>
      <c r="C79" s="6">
        <v>3522500</v>
      </c>
      <c r="D79" s="60" t="s">
        <v>188</v>
      </c>
      <c r="E79" s="61"/>
      <c r="F79" s="10"/>
      <c r="G79" s="6">
        <v>3522500</v>
      </c>
      <c r="H79" s="11"/>
      <c r="I79" s="29" t="s">
        <v>187</v>
      </c>
      <c r="L79" s="5" t="s">
        <v>96</v>
      </c>
      <c r="M79" s="24" t="s">
        <v>13</v>
      </c>
    </row>
    <row r="80" spans="1:13" ht="45">
      <c r="A80" s="5" t="s">
        <v>183</v>
      </c>
      <c r="B80" s="9" t="s">
        <v>31</v>
      </c>
      <c r="C80" s="6">
        <v>11881142.960000001</v>
      </c>
      <c r="D80" s="11"/>
      <c r="E80" s="11"/>
      <c r="F80" s="10"/>
      <c r="G80" s="6">
        <v>11881142.960000001</v>
      </c>
      <c r="H80" s="11"/>
      <c r="I80" s="29" t="s">
        <v>187</v>
      </c>
      <c r="L80" s="5" t="s">
        <v>97</v>
      </c>
      <c r="M80" s="24" t="s">
        <v>13</v>
      </c>
    </row>
    <row r="81" spans="1:13" ht="45">
      <c r="A81" s="5" t="s">
        <v>185</v>
      </c>
      <c r="B81" s="9" t="s">
        <v>184</v>
      </c>
      <c r="C81" s="6">
        <v>23536109.260000002</v>
      </c>
      <c r="D81" s="11"/>
      <c r="E81" s="11"/>
      <c r="F81" s="10"/>
      <c r="G81" s="6">
        <v>23536109.260000002</v>
      </c>
      <c r="H81" s="11"/>
      <c r="I81" s="29" t="s">
        <v>187</v>
      </c>
      <c r="L81" s="5" t="s">
        <v>98</v>
      </c>
      <c r="M81" s="24" t="s">
        <v>13</v>
      </c>
    </row>
    <row r="82" spans="1:13">
      <c r="A82" s="42" t="s">
        <v>193</v>
      </c>
      <c r="B82" s="9"/>
      <c r="C82" s="49">
        <f>SUM(C44:C81)</f>
        <v>146440028.13999999</v>
      </c>
      <c r="D82" s="50"/>
      <c r="E82" s="50"/>
      <c r="F82" s="51"/>
      <c r="G82" s="49">
        <f>SUM(G44:G81)</f>
        <v>146431137.13999999</v>
      </c>
      <c r="H82" s="11"/>
      <c r="I82" s="29"/>
      <c r="L82" s="30"/>
      <c r="M82" s="47"/>
    </row>
    <row r="83" spans="1:13">
      <c r="A83" s="44"/>
      <c r="B83" s="32"/>
      <c r="C83" s="45"/>
      <c r="D83" s="40"/>
      <c r="E83" s="40"/>
      <c r="F83" s="35"/>
      <c r="G83" s="40"/>
      <c r="H83" s="40"/>
      <c r="I83" s="46"/>
    </row>
    <row r="84" spans="1:13">
      <c r="A84" s="38" t="s">
        <v>18</v>
      </c>
      <c r="B84" s="32"/>
      <c r="C84" s="40"/>
      <c r="D84" s="40"/>
      <c r="E84" s="40"/>
      <c r="F84" s="35"/>
      <c r="G84" s="40"/>
      <c r="H84" s="40"/>
      <c r="I84" s="48"/>
    </row>
    <row r="85" spans="1:13">
      <c r="A85" s="19"/>
      <c r="B85" s="9"/>
      <c r="C85" s="11"/>
      <c r="D85" s="11"/>
      <c r="E85" s="11"/>
      <c r="F85" s="26"/>
      <c r="G85" s="11"/>
      <c r="H85" s="11"/>
      <c r="I85" s="27"/>
    </row>
    <row r="86" spans="1:13">
      <c r="A86" s="62" t="s">
        <v>192</v>
      </c>
      <c r="B86" s="62"/>
      <c r="C86" s="62"/>
      <c r="D86" s="62"/>
      <c r="E86" s="62"/>
    </row>
    <row r="87" spans="1:13">
      <c r="A87" s="62"/>
      <c r="B87" s="62"/>
      <c r="C87" s="62"/>
      <c r="D87" s="62"/>
      <c r="E87" s="62"/>
    </row>
    <row r="92" spans="1:13" ht="18.75">
      <c r="A92" s="53" t="s">
        <v>194</v>
      </c>
      <c r="B92" s="54"/>
      <c r="C92" s="54"/>
      <c r="D92" s="54"/>
      <c r="E92" s="54"/>
      <c r="F92" s="54"/>
      <c r="G92" s="54"/>
      <c r="H92" s="54"/>
    </row>
    <row r="93" spans="1:13" ht="18.75">
      <c r="A93" s="54" t="s">
        <v>195</v>
      </c>
      <c r="B93" s="54"/>
      <c r="C93" s="54"/>
      <c r="D93" s="54"/>
      <c r="E93" s="54"/>
      <c r="F93" s="54"/>
      <c r="G93" s="54"/>
      <c r="H93" s="54"/>
    </row>
    <row r="94" spans="1:13" ht="18.75">
      <c r="A94" s="54"/>
      <c r="B94" s="54"/>
      <c r="C94" s="54"/>
      <c r="D94" s="54"/>
      <c r="E94" s="54"/>
      <c r="F94" s="54"/>
      <c r="G94" s="54"/>
      <c r="H94" s="54"/>
    </row>
    <row r="95" spans="1:13" ht="18.75">
      <c r="A95" s="54"/>
      <c r="B95" s="54"/>
      <c r="C95" s="54"/>
      <c r="D95" s="54"/>
      <c r="E95" s="54"/>
      <c r="F95" s="54"/>
      <c r="G95" s="54"/>
      <c r="H95" s="54"/>
    </row>
    <row r="96" spans="1:13" ht="18.75">
      <c r="A96" s="54"/>
      <c r="B96" s="54"/>
      <c r="C96" s="54"/>
      <c r="D96" s="54"/>
      <c r="E96" s="54"/>
      <c r="F96" s="54"/>
      <c r="G96" s="53" t="s">
        <v>196</v>
      </c>
      <c r="H96" s="54"/>
    </row>
    <row r="97" spans="1:8" ht="18.75">
      <c r="A97" s="54"/>
      <c r="B97" s="54"/>
      <c r="C97" s="54"/>
      <c r="D97" s="54"/>
      <c r="E97" s="54"/>
      <c r="F97" s="54"/>
      <c r="G97" s="54" t="s">
        <v>197</v>
      </c>
      <c r="H97" s="54"/>
    </row>
  </sheetData>
  <sheetProtection password="CCC5" sheet="1" objects="1" scenarios="1"/>
  <mergeCells count="48">
    <mergeCell ref="A86:E87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  <mergeCell ref="D28:E28"/>
    <mergeCell ref="D38:E38"/>
    <mergeCell ref="D56:E56"/>
    <mergeCell ref="D55:E55"/>
    <mergeCell ref="D54:E54"/>
    <mergeCell ref="D79:E79"/>
    <mergeCell ref="D78:E78"/>
    <mergeCell ref="D64:E64"/>
    <mergeCell ref="D47:E47"/>
    <mergeCell ref="D48:E48"/>
    <mergeCell ref="D49:E49"/>
    <mergeCell ref="D50:E50"/>
    <mergeCell ref="D51:E51"/>
    <mergeCell ref="D52:E52"/>
    <mergeCell ref="D53:E53"/>
    <mergeCell ref="D60:E60"/>
    <mergeCell ref="D61:E61"/>
    <mergeCell ref="D62:E62"/>
    <mergeCell ref="D63:E63"/>
    <mergeCell ref="D20:E20"/>
    <mergeCell ref="D21:E21"/>
    <mergeCell ref="D22:E22"/>
    <mergeCell ref="D18:E18"/>
    <mergeCell ref="D27:E27"/>
    <mergeCell ref="D23:E23"/>
    <mergeCell ref="D24:E24"/>
    <mergeCell ref="D25:E25"/>
    <mergeCell ref="D26:E26"/>
    <mergeCell ref="D44:E44"/>
    <mergeCell ref="D46:E46"/>
    <mergeCell ref="D45:E45"/>
    <mergeCell ref="D17:E17"/>
    <mergeCell ref="D16:E16"/>
    <mergeCell ref="D11:E11"/>
    <mergeCell ref="D12:E12"/>
    <mergeCell ref="D14:E14"/>
    <mergeCell ref="D15:E15"/>
  </mergeCells>
  <pageMargins left="0.7" right="0.7" top="0.25" bottom="0.47" header="0.2" footer="0.26"/>
  <pageSetup paperSize="119" scale="86" orientation="landscape" horizontalDpi="300" verticalDpi="3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topLeftCell="A40" workbookViewId="0">
      <selection activeCell="K55" sqref="K55"/>
    </sheetView>
  </sheetViews>
  <sheetFormatPr defaultRowHeight="15.75"/>
  <cols>
    <col min="1" max="1" width="42.85546875" style="79" customWidth="1"/>
    <col min="2" max="2" width="16.28515625" style="76" customWidth="1"/>
    <col min="3" max="3" width="21.140625" style="76" bestFit="1" customWidth="1"/>
    <col min="4" max="4" width="9.85546875" style="76" customWidth="1"/>
    <col min="5" max="5" width="12.85546875" style="76" customWidth="1"/>
    <col min="6" max="6" width="12.7109375" style="76" customWidth="1"/>
    <col min="7" max="7" width="21.140625" style="76" bestFit="1" customWidth="1"/>
    <col min="8" max="8" width="9.140625" style="77"/>
    <col min="9" max="9" width="0" style="78" hidden="1" customWidth="1"/>
    <col min="10" max="16384" width="9.140625" style="77"/>
  </cols>
  <sheetData>
    <row r="1" spans="1:9">
      <c r="A1" s="76" t="s">
        <v>198</v>
      </c>
    </row>
    <row r="2" spans="1:9">
      <c r="A2" s="79" t="s">
        <v>199</v>
      </c>
    </row>
    <row r="5" spans="1:9" ht="18.75">
      <c r="A5" s="80" t="s">
        <v>200</v>
      </c>
      <c r="B5" s="80"/>
      <c r="C5" s="80"/>
      <c r="D5" s="80"/>
      <c r="E5" s="80"/>
      <c r="F5" s="80"/>
      <c r="G5" s="80"/>
    </row>
    <row r="6" spans="1:9" ht="18.75">
      <c r="A6" s="81" t="s">
        <v>201</v>
      </c>
      <c r="B6" s="81"/>
      <c r="C6" s="81"/>
      <c r="D6" s="81"/>
      <c r="E6" s="81"/>
      <c r="F6" s="81"/>
      <c r="G6" s="81"/>
    </row>
    <row r="7" spans="1:9" ht="18.75">
      <c r="A7" s="81" t="s">
        <v>26</v>
      </c>
      <c r="B7" s="81"/>
      <c r="C7" s="81"/>
      <c r="D7" s="81"/>
      <c r="E7" s="81"/>
      <c r="F7" s="81"/>
      <c r="G7" s="81"/>
    </row>
    <row r="8" spans="1:9" ht="18.75">
      <c r="A8" s="82"/>
      <c r="B8" s="82"/>
      <c r="C8" s="82"/>
      <c r="D8" s="82"/>
      <c r="E8" s="82"/>
      <c r="F8" s="82"/>
      <c r="G8" s="82"/>
    </row>
    <row r="9" spans="1:9" ht="18.75">
      <c r="A9" s="81"/>
      <c r="B9" s="81"/>
      <c r="C9" s="81"/>
      <c r="D9" s="81"/>
      <c r="E9" s="81"/>
      <c r="F9" s="81"/>
      <c r="G9" s="81"/>
    </row>
    <row r="10" spans="1:9" s="87" customFormat="1">
      <c r="A10" s="83"/>
      <c r="B10" s="84" t="s">
        <v>202</v>
      </c>
      <c r="C10" s="85"/>
      <c r="D10" s="86"/>
      <c r="E10" s="83"/>
      <c r="F10" s="83"/>
      <c r="G10" s="83"/>
      <c r="I10" s="78"/>
    </row>
    <row r="11" spans="1:9" s="87" customFormat="1" ht="47.25" customHeight="1">
      <c r="A11" s="88" t="s">
        <v>203</v>
      </c>
      <c r="B11" s="89" t="s">
        <v>204</v>
      </c>
      <c r="C11" s="89" t="s">
        <v>205</v>
      </c>
      <c r="D11" s="90" t="s">
        <v>206</v>
      </c>
      <c r="E11" s="91" t="s">
        <v>207</v>
      </c>
      <c r="F11" s="91" t="s">
        <v>208</v>
      </c>
      <c r="G11" s="91" t="s">
        <v>209</v>
      </c>
      <c r="I11" s="78"/>
    </row>
    <row r="12" spans="1:9" s="87" customFormat="1">
      <c r="A12" s="88"/>
      <c r="B12" s="91" t="s">
        <v>210</v>
      </c>
      <c r="C12" s="92">
        <v>0.7</v>
      </c>
      <c r="D12" s="91"/>
      <c r="E12" s="91"/>
      <c r="F12" s="91"/>
      <c r="G12" s="91"/>
      <c r="I12" s="78"/>
    </row>
    <row r="13" spans="1:9" s="87" customFormat="1">
      <c r="A13" s="93"/>
      <c r="B13" s="94">
        <v>0.3</v>
      </c>
      <c r="C13" s="93"/>
      <c r="D13" s="93"/>
      <c r="E13" s="93"/>
      <c r="F13" s="93"/>
      <c r="G13" s="93"/>
      <c r="I13" s="78"/>
    </row>
    <row r="14" spans="1:9" ht="18.75">
      <c r="A14" s="95" t="s">
        <v>211</v>
      </c>
      <c r="B14" s="96"/>
      <c r="C14" s="96"/>
      <c r="D14" s="96"/>
      <c r="E14" s="96"/>
      <c r="F14" s="96"/>
      <c r="G14" s="96"/>
    </row>
    <row r="15" spans="1:9" ht="19.5" customHeight="1">
      <c r="A15" s="97" t="s">
        <v>212</v>
      </c>
      <c r="B15" s="98">
        <v>0</v>
      </c>
      <c r="C15" s="98">
        <v>78545600</v>
      </c>
      <c r="D15" s="98"/>
      <c r="E15" s="98"/>
      <c r="F15" s="98"/>
      <c r="G15" s="98">
        <f t="shared" ref="G15:G20" si="0">SUM(B15:F15)</f>
        <v>78545600</v>
      </c>
    </row>
    <row r="16" spans="1:9" ht="18" customHeight="1">
      <c r="A16" s="99" t="s">
        <v>213</v>
      </c>
      <c r="B16" s="96"/>
      <c r="C16" s="96">
        <v>4390000</v>
      </c>
      <c r="D16" s="96"/>
      <c r="E16" s="96"/>
      <c r="F16" s="96"/>
      <c r="G16" s="98">
        <f t="shared" si="0"/>
        <v>4390000</v>
      </c>
    </row>
    <row r="17" spans="1:9" ht="37.5">
      <c r="A17" s="99" t="s">
        <v>214</v>
      </c>
      <c r="B17" s="96"/>
      <c r="C17" s="100">
        <v>81556220.769999996</v>
      </c>
      <c r="D17" s="96"/>
      <c r="E17" s="96"/>
      <c r="F17" s="96"/>
      <c r="G17" s="98">
        <f t="shared" si="0"/>
        <v>81556220.769999996</v>
      </c>
    </row>
    <row r="18" spans="1:9" ht="18.75">
      <c r="A18" s="99" t="s">
        <v>215</v>
      </c>
      <c r="B18" s="96"/>
      <c r="C18" s="96"/>
      <c r="D18" s="96"/>
      <c r="E18" s="96"/>
      <c r="F18" s="96"/>
      <c r="G18" s="98">
        <f t="shared" si="0"/>
        <v>0</v>
      </c>
    </row>
    <row r="19" spans="1:9" ht="17.25" customHeight="1">
      <c r="A19" s="101" t="s">
        <v>216</v>
      </c>
      <c r="B19" s="96"/>
      <c r="C19" s="96"/>
      <c r="D19" s="96"/>
      <c r="E19" s="96"/>
      <c r="F19" s="96"/>
      <c r="G19" s="98">
        <f t="shared" si="0"/>
        <v>0</v>
      </c>
    </row>
    <row r="20" spans="1:9" ht="20.25" customHeight="1">
      <c r="A20" s="95" t="s">
        <v>217</v>
      </c>
      <c r="B20" s="102">
        <f>SUM(B15:B19)</f>
        <v>0</v>
      </c>
      <c r="C20" s="102">
        <f>SUM(C15:C19)</f>
        <v>164491820.76999998</v>
      </c>
      <c r="D20" s="102">
        <f>SUM(D15:D19)</f>
        <v>0</v>
      </c>
      <c r="E20" s="102">
        <f>SUM(E15:E19)</f>
        <v>0</v>
      </c>
      <c r="F20" s="102">
        <f>SUM(F15:F19)</f>
        <v>0</v>
      </c>
      <c r="G20" s="103">
        <f t="shared" si="0"/>
        <v>164491820.76999998</v>
      </c>
    </row>
    <row r="21" spans="1:9" ht="20.25" customHeight="1">
      <c r="A21" s="104"/>
      <c r="B21" s="105"/>
      <c r="C21" s="105"/>
      <c r="D21" s="105"/>
      <c r="E21" s="105"/>
      <c r="F21" s="105"/>
      <c r="G21" s="106"/>
    </row>
    <row r="22" spans="1:9" ht="18.75">
      <c r="A22" s="104" t="s">
        <v>218</v>
      </c>
      <c r="B22" s="107"/>
      <c r="C22" s="107"/>
      <c r="D22" s="107"/>
      <c r="E22" s="107"/>
      <c r="F22" s="107"/>
      <c r="G22" s="108"/>
    </row>
    <row r="23" spans="1:9" s="76" customFormat="1" ht="18.75">
      <c r="A23" s="99" t="s">
        <v>219</v>
      </c>
      <c r="B23" s="109"/>
      <c r="C23" s="109"/>
      <c r="D23" s="96"/>
      <c r="E23" s="96"/>
      <c r="F23" s="96"/>
      <c r="G23" s="98">
        <f t="shared" ref="G23:G37" si="1">SUM(B23:F23)</f>
        <v>0</v>
      </c>
      <c r="I23" s="110"/>
    </row>
    <row r="24" spans="1:9" s="76" customFormat="1" ht="18.75">
      <c r="A24" s="99" t="s">
        <v>220</v>
      </c>
      <c r="B24" s="109"/>
      <c r="C24" s="109"/>
      <c r="D24" s="96"/>
      <c r="E24" s="96"/>
      <c r="F24" s="96"/>
      <c r="G24" s="98">
        <f t="shared" si="1"/>
        <v>0</v>
      </c>
      <c r="I24" s="110"/>
    </row>
    <row r="25" spans="1:9" s="76" customFormat="1" ht="17.25" customHeight="1">
      <c r="A25" s="99" t="s">
        <v>221</v>
      </c>
      <c r="B25" s="96"/>
      <c r="C25" s="96"/>
      <c r="D25" s="96"/>
      <c r="E25" s="96"/>
      <c r="F25" s="96"/>
      <c r="G25" s="98">
        <f t="shared" si="1"/>
        <v>0</v>
      </c>
      <c r="I25" s="110"/>
    </row>
    <row r="26" spans="1:9" s="76" customFormat="1" ht="18.75" customHeight="1">
      <c r="A26" s="99" t="s">
        <v>222</v>
      </c>
      <c r="B26" s="96"/>
      <c r="C26" s="96"/>
      <c r="D26" s="96"/>
      <c r="E26" s="96"/>
      <c r="F26" s="96"/>
      <c r="G26" s="98">
        <f t="shared" si="1"/>
        <v>0</v>
      </c>
      <c r="I26" s="110"/>
    </row>
    <row r="27" spans="1:9" s="76" customFormat="1" ht="18.75">
      <c r="A27" s="99" t="s">
        <v>223</v>
      </c>
      <c r="B27" s="109"/>
      <c r="C27" s="109"/>
      <c r="D27" s="96"/>
      <c r="E27" s="96"/>
      <c r="F27" s="96"/>
      <c r="G27" s="98">
        <f t="shared" si="1"/>
        <v>0</v>
      </c>
      <c r="I27" s="110"/>
    </row>
    <row r="28" spans="1:9" s="76" customFormat="1" ht="66.75" customHeight="1">
      <c r="A28" s="99" t="s">
        <v>224</v>
      </c>
      <c r="B28" s="96"/>
      <c r="C28" s="96"/>
      <c r="D28" s="96"/>
      <c r="E28" s="96"/>
      <c r="F28" s="96"/>
      <c r="G28" s="98">
        <f t="shared" si="1"/>
        <v>0</v>
      </c>
      <c r="I28" s="110"/>
    </row>
    <row r="29" spans="1:9" s="76" customFormat="1" ht="18.75">
      <c r="A29" s="99" t="s">
        <v>225</v>
      </c>
      <c r="B29" s="109"/>
      <c r="C29" s="109"/>
      <c r="D29" s="96"/>
      <c r="E29" s="96"/>
      <c r="F29" s="96"/>
      <c r="G29" s="98">
        <f t="shared" si="1"/>
        <v>0</v>
      </c>
      <c r="I29" s="110"/>
    </row>
    <row r="30" spans="1:9" s="76" customFormat="1" ht="18" customHeight="1">
      <c r="A30" s="99" t="s">
        <v>226</v>
      </c>
      <c r="B30" s="96"/>
      <c r="C30" s="96"/>
      <c r="D30" s="96"/>
      <c r="E30" s="96"/>
      <c r="F30" s="96"/>
      <c r="G30" s="98">
        <f t="shared" si="1"/>
        <v>0</v>
      </c>
      <c r="I30" s="110"/>
    </row>
    <row r="31" spans="1:9" s="76" customFormat="1" ht="18.75">
      <c r="A31" s="99" t="s">
        <v>227</v>
      </c>
      <c r="B31" s="109"/>
      <c r="C31" s="109"/>
      <c r="D31" s="96"/>
      <c r="E31" s="96"/>
      <c r="F31" s="96"/>
      <c r="G31" s="98">
        <f t="shared" si="1"/>
        <v>0</v>
      </c>
      <c r="I31" s="110"/>
    </row>
    <row r="32" spans="1:9" s="76" customFormat="1" ht="37.5">
      <c r="A32" s="99" t="s">
        <v>228</v>
      </c>
      <c r="B32" s="96"/>
      <c r="C32" s="96">
        <f>4893120+249400</f>
        <v>5142520</v>
      </c>
      <c r="D32" s="96"/>
      <c r="E32" s="96"/>
      <c r="F32" s="96"/>
      <c r="G32" s="98">
        <f t="shared" si="1"/>
        <v>5142520</v>
      </c>
      <c r="I32" s="110" t="s">
        <v>229</v>
      </c>
    </row>
    <row r="33" spans="1:9" s="76" customFormat="1" ht="18.75">
      <c r="A33" s="99" t="s">
        <v>230</v>
      </c>
      <c r="B33" s="96"/>
      <c r="C33" s="96"/>
      <c r="D33" s="96"/>
      <c r="E33" s="96"/>
      <c r="F33" s="96"/>
      <c r="G33" s="98">
        <f t="shared" si="1"/>
        <v>0</v>
      </c>
      <c r="I33" s="110"/>
    </row>
    <row r="34" spans="1:9" s="76" customFormat="1" ht="18.75">
      <c r="A34" s="99" t="s">
        <v>231</v>
      </c>
      <c r="B34" s="96"/>
      <c r="C34" s="96"/>
      <c r="D34" s="96"/>
      <c r="E34" s="96"/>
      <c r="F34" s="96"/>
      <c r="G34" s="98">
        <f t="shared" si="1"/>
        <v>0</v>
      </c>
      <c r="I34" s="110"/>
    </row>
    <row r="35" spans="1:9" s="76" customFormat="1" ht="18.75">
      <c r="A35" s="99" t="s">
        <v>232</v>
      </c>
      <c r="B35" s="96"/>
      <c r="C35" s="96"/>
      <c r="D35" s="96"/>
      <c r="E35" s="96"/>
      <c r="F35" s="96"/>
      <c r="G35" s="98">
        <f t="shared" si="1"/>
        <v>0</v>
      </c>
      <c r="I35" s="110"/>
    </row>
    <row r="36" spans="1:9" s="76" customFormat="1" ht="18.75">
      <c r="A36" s="99" t="s">
        <v>233</v>
      </c>
      <c r="B36" s="96"/>
      <c r="C36" s="96"/>
      <c r="D36" s="96"/>
      <c r="E36" s="96"/>
      <c r="F36" s="96"/>
      <c r="G36" s="98">
        <f t="shared" si="1"/>
        <v>0</v>
      </c>
      <c r="I36" s="110"/>
    </row>
    <row r="37" spans="1:9" s="76" customFormat="1" ht="18.75">
      <c r="A37" s="99" t="s">
        <v>234</v>
      </c>
      <c r="B37" s="96"/>
      <c r="C37" s="96"/>
      <c r="D37" s="96"/>
      <c r="E37" s="96"/>
      <c r="F37" s="96"/>
      <c r="G37" s="98">
        <f t="shared" si="1"/>
        <v>0</v>
      </c>
      <c r="I37" s="110"/>
    </row>
    <row r="38" spans="1:9" s="76" customFormat="1" ht="18.75">
      <c r="A38" s="99" t="s">
        <v>235</v>
      </c>
      <c r="B38" s="96"/>
      <c r="C38" s="96"/>
      <c r="D38" s="96"/>
      <c r="E38" s="96"/>
      <c r="F38" s="96"/>
      <c r="G38" s="98"/>
      <c r="I38" s="110"/>
    </row>
    <row r="39" spans="1:9" s="76" customFormat="1" ht="18" customHeight="1">
      <c r="A39" s="99" t="s">
        <v>236</v>
      </c>
      <c r="B39" s="96"/>
      <c r="C39" s="96">
        <v>1541200</v>
      </c>
      <c r="D39" s="96"/>
      <c r="E39" s="96"/>
      <c r="F39" s="96"/>
      <c r="G39" s="98">
        <f t="shared" ref="G39:G47" si="2">SUM(B39:F39)</f>
        <v>1541200</v>
      </c>
      <c r="I39" s="110"/>
    </row>
    <row r="40" spans="1:9" s="76" customFormat="1" ht="18.75">
      <c r="A40" s="99" t="s">
        <v>237</v>
      </c>
      <c r="B40" s="96"/>
      <c r="C40" s="96"/>
      <c r="D40" s="96"/>
      <c r="E40" s="96"/>
      <c r="F40" s="96"/>
      <c r="G40" s="98">
        <f t="shared" si="2"/>
        <v>0</v>
      </c>
      <c r="I40" s="110"/>
    </row>
    <row r="41" spans="1:9" s="76" customFormat="1" ht="18.75">
      <c r="A41" s="99" t="s">
        <v>238</v>
      </c>
      <c r="B41" s="96"/>
      <c r="C41" s="96">
        <v>26664000</v>
      </c>
      <c r="D41" s="96"/>
      <c r="E41" s="96"/>
      <c r="F41" s="96"/>
      <c r="G41" s="98">
        <f t="shared" si="2"/>
        <v>26664000</v>
      </c>
      <c r="I41" s="110"/>
    </row>
    <row r="42" spans="1:9" s="76" customFormat="1" ht="18.75">
      <c r="A42" s="99" t="s">
        <v>239</v>
      </c>
      <c r="B42" s="96"/>
      <c r="C42" s="96">
        <v>51835.98</v>
      </c>
      <c r="D42" s="96"/>
      <c r="E42" s="96"/>
      <c r="F42" s="96"/>
      <c r="G42" s="98">
        <f t="shared" si="2"/>
        <v>51835.98</v>
      </c>
      <c r="I42" s="110"/>
    </row>
    <row r="43" spans="1:9" s="76" customFormat="1" ht="18.75">
      <c r="A43" s="99" t="s">
        <v>240</v>
      </c>
      <c r="B43" s="96"/>
      <c r="C43" s="96"/>
      <c r="D43" s="96"/>
      <c r="E43" s="96"/>
      <c r="F43" s="96"/>
      <c r="G43" s="98">
        <f t="shared" si="2"/>
        <v>0</v>
      </c>
      <c r="I43" s="110"/>
    </row>
    <row r="44" spans="1:9" s="76" customFormat="1" ht="56.25">
      <c r="A44" s="99" t="s">
        <v>241</v>
      </c>
      <c r="B44" s="96"/>
      <c r="C44" s="96"/>
      <c r="D44" s="96"/>
      <c r="E44" s="96"/>
      <c r="F44" s="96"/>
      <c r="G44" s="98">
        <f t="shared" si="2"/>
        <v>0</v>
      </c>
      <c r="I44" s="110"/>
    </row>
    <row r="45" spans="1:9" s="76" customFormat="1" ht="21" customHeight="1">
      <c r="A45" s="99" t="s">
        <v>242</v>
      </c>
      <c r="B45" s="96"/>
      <c r="C45" s="96">
        <v>242175</v>
      </c>
      <c r="D45" s="96"/>
      <c r="E45" s="96"/>
      <c r="F45" s="96"/>
      <c r="G45" s="98">
        <f t="shared" si="2"/>
        <v>242175</v>
      </c>
      <c r="I45" s="110"/>
    </row>
    <row r="46" spans="1:9" s="76" customFormat="1" ht="18.75">
      <c r="A46" s="95" t="s">
        <v>243</v>
      </c>
      <c r="B46" s="111">
        <f>SUM(B23:B45)</f>
        <v>0</v>
      </c>
      <c r="C46" s="111">
        <f>SUM(C23:C45)</f>
        <v>33641730.980000004</v>
      </c>
      <c r="D46" s="111">
        <f>SUM(D23:D32)</f>
        <v>0</v>
      </c>
      <c r="E46" s="111">
        <f>SUM(E23:E32)</f>
        <v>0</v>
      </c>
      <c r="F46" s="111">
        <f>SUM(F23:F32)</f>
        <v>0</v>
      </c>
      <c r="G46" s="103">
        <f t="shared" si="2"/>
        <v>33641730.980000004</v>
      </c>
      <c r="H46" s="112">
        <f>C46-G46</f>
        <v>0</v>
      </c>
      <c r="I46" s="110"/>
    </row>
    <row r="47" spans="1:9" s="76" customFormat="1" ht="19.5" thickBot="1">
      <c r="A47" s="113" t="s">
        <v>244</v>
      </c>
      <c r="B47" s="114">
        <f>B20-B46</f>
        <v>0</v>
      </c>
      <c r="C47" s="114">
        <f>C20-C46</f>
        <v>130850089.78999998</v>
      </c>
      <c r="D47" s="114">
        <f>D20-D46</f>
        <v>0</v>
      </c>
      <c r="E47" s="114">
        <f>E20-E46</f>
        <v>0</v>
      </c>
      <c r="F47" s="114">
        <f>F20-F46</f>
        <v>0</v>
      </c>
      <c r="G47" s="115">
        <f t="shared" si="2"/>
        <v>130850089.78999998</v>
      </c>
      <c r="I47" s="110"/>
    </row>
    <row r="48" spans="1:9" ht="19.5" thickTop="1">
      <c r="A48" s="116" t="s">
        <v>245</v>
      </c>
      <c r="B48" s="116"/>
      <c r="C48" s="116"/>
      <c r="D48" s="116"/>
    </row>
    <row r="49" spans="1:9" s="76" customFormat="1" ht="18.75">
      <c r="A49" s="116" t="s">
        <v>246</v>
      </c>
      <c r="B49" s="116"/>
      <c r="C49" s="116"/>
      <c r="D49" s="116"/>
      <c r="I49" s="110"/>
    </row>
    <row r="50" spans="1:9" s="76" customFormat="1" ht="18.75">
      <c r="A50" s="116"/>
      <c r="B50" s="116"/>
      <c r="C50" s="116"/>
      <c r="D50" s="116"/>
      <c r="I50" s="110"/>
    </row>
    <row r="51" spans="1:9" s="76" customFormat="1" ht="18.75">
      <c r="A51" s="116"/>
      <c r="B51" s="116"/>
      <c r="C51" s="116"/>
      <c r="D51" s="116"/>
      <c r="I51" s="110"/>
    </row>
    <row r="52" spans="1:9" s="76" customFormat="1" ht="18.75">
      <c r="A52" s="116"/>
      <c r="B52" s="116"/>
      <c r="C52" s="116"/>
      <c r="D52" s="116"/>
      <c r="I52" s="110"/>
    </row>
    <row r="53" spans="1:9" s="76" customFormat="1" ht="18.75">
      <c r="A53" s="116"/>
      <c r="B53" s="116"/>
      <c r="C53" s="116"/>
      <c r="D53" s="116"/>
      <c r="I53" s="110"/>
    </row>
    <row r="54" spans="1:9" s="76" customFormat="1" ht="18.75">
      <c r="A54" s="116"/>
      <c r="B54" s="116"/>
      <c r="C54" s="116"/>
      <c r="D54" s="116"/>
      <c r="E54" s="117" t="s">
        <v>194</v>
      </c>
      <c r="I54" s="110"/>
    </row>
    <row r="55" spans="1:9" s="76" customFormat="1" ht="18.75">
      <c r="A55" s="116"/>
      <c r="B55" s="116"/>
      <c r="C55" s="116"/>
      <c r="D55" s="116"/>
      <c r="E55" s="118" t="s">
        <v>195</v>
      </c>
      <c r="I55" s="110"/>
    </row>
    <row r="56" spans="1:9" s="76" customFormat="1" ht="15.75" customHeight="1">
      <c r="A56" s="119"/>
      <c r="B56" s="116"/>
      <c r="C56" s="116"/>
      <c r="D56" s="116"/>
      <c r="I56" s="110"/>
    </row>
    <row r="57" spans="1:9" s="76" customFormat="1" ht="18.75">
      <c r="A57" s="120"/>
      <c r="B57" s="116"/>
      <c r="C57" s="116"/>
      <c r="D57" s="77"/>
      <c r="I57" s="110"/>
    </row>
    <row r="58" spans="1:9" s="76" customFormat="1" ht="18.75">
      <c r="A58" s="120"/>
      <c r="B58" s="116"/>
      <c r="C58" s="116"/>
      <c r="D58" s="77"/>
      <c r="I58" s="110"/>
    </row>
  </sheetData>
  <sheetProtection password="CCC5" sheet="1" objects="1" scenarios="1"/>
  <mergeCells count="6">
    <mergeCell ref="A5:G5"/>
    <mergeCell ref="A6:G6"/>
    <mergeCell ref="A7:G7"/>
    <mergeCell ref="A9:G9"/>
    <mergeCell ref="B10:C10"/>
    <mergeCell ref="A11:A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topLeftCell="A19" workbookViewId="0">
      <selection activeCell="J40" sqref="J40"/>
    </sheetView>
  </sheetViews>
  <sheetFormatPr defaultRowHeight="15.75"/>
  <cols>
    <col min="1" max="8" width="9.140625" style="77"/>
    <col min="9" max="9" width="18.5703125" style="77" customWidth="1"/>
    <col min="10" max="16384" width="9.140625" style="77"/>
  </cols>
  <sheetData>
    <row r="1" spans="1:11">
      <c r="A1" s="77" t="s">
        <v>248</v>
      </c>
    </row>
    <row r="2" spans="1:11">
      <c r="A2" s="77" t="s">
        <v>249</v>
      </c>
    </row>
    <row r="5" spans="1:11">
      <c r="A5" s="125" t="s">
        <v>250</v>
      </c>
      <c r="B5" s="125"/>
      <c r="C5" s="125"/>
      <c r="D5" s="125"/>
      <c r="E5" s="125"/>
      <c r="F5" s="125"/>
      <c r="G5" s="125"/>
      <c r="H5" s="125"/>
      <c r="I5" s="125"/>
      <c r="J5" s="126"/>
      <c r="K5" s="126"/>
    </row>
    <row r="6" spans="1:11">
      <c r="A6" s="125" t="s">
        <v>251</v>
      </c>
      <c r="B6" s="125"/>
      <c r="C6" s="125"/>
      <c r="D6" s="125"/>
      <c r="E6" s="125"/>
      <c r="F6" s="125"/>
      <c r="G6" s="125"/>
      <c r="H6" s="125"/>
      <c r="I6" s="125"/>
      <c r="J6" s="126"/>
      <c r="K6" s="126"/>
    </row>
    <row r="9" spans="1:11">
      <c r="A9" s="77" t="s">
        <v>252</v>
      </c>
      <c r="D9" s="127" t="s">
        <v>253</v>
      </c>
    </row>
    <row r="11" spans="1:11">
      <c r="A11" s="77" t="s">
        <v>254</v>
      </c>
      <c r="I11" s="128">
        <v>78792817.209999993</v>
      </c>
    </row>
    <row r="13" spans="1:11">
      <c r="A13" s="77" t="s">
        <v>255</v>
      </c>
      <c r="B13" s="77" t="s">
        <v>256</v>
      </c>
    </row>
    <row r="16" spans="1:11">
      <c r="B16" s="77" t="s">
        <v>257</v>
      </c>
      <c r="I16" s="87"/>
    </row>
    <row r="17" spans="2:9">
      <c r="B17" s="129"/>
      <c r="C17" s="129"/>
      <c r="D17" s="129"/>
      <c r="E17" s="129"/>
      <c r="F17" s="129"/>
      <c r="I17" s="130" t="s">
        <v>258</v>
      </c>
    </row>
    <row r="18" spans="2:9">
      <c r="B18" s="131"/>
      <c r="C18" s="131"/>
      <c r="D18" s="131"/>
      <c r="E18" s="131"/>
      <c r="F18" s="131"/>
      <c r="I18" s="131"/>
    </row>
    <row r="19" spans="2:9">
      <c r="B19" s="131"/>
      <c r="C19" s="131"/>
      <c r="D19" s="131"/>
      <c r="E19" s="131"/>
      <c r="F19" s="131"/>
      <c r="I19" s="131"/>
    </row>
    <row r="21" spans="2:9">
      <c r="B21" s="77" t="s">
        <v>259</v>
      </c>
    </row>
    <row r="22" spans="2:9">
      <c r="B22" s="129"/>
      <c r="C22" s="129"/>
      <c r="D22" s="129"/>
      <c r="E22" s="129"/>
      <c r="F22" s="129"/>
      <c r="I22" s="132">
        <v>65628233.520000003</v>
      </c>
    </row>
    <row r="23" spans="2:9">
      <c r="B23" s="131"/>
      <c r="C23" s="131"/>
      <c r="D23" s="131"/>
      <c r="E23" s="131"/>
      <c r="F23" s="131"/>
      <c r="I23" s="131"/>
    </row>
    <row r="24" spans="2:9">
      <c r="B24" s="131"/>
      <c r="C24" s="131"/>
      <c r="D24" s="131"/>
      <c r="E24" s="131"/>
      <c r="F24" s="131"/>
      <c r="I24" s="131"/>
    </row>
    <row r="26" spans="2:9">
      <c r="B26" s="77" t="s">
        <v>260</v>
      </c>
    </row>
    <row r="27" spans="2:9">
      <c r="B27" s="129"/>
      <c r="C27" s="129"/>
      <c r="D27" s="129"/>
      <c r="E27" s="129"/>
      <c r="F27" s="129"/>
      <c r="I27" s="130"/>
    </row>
    <row r="28" spans="2:9">
      <c r="B28" s="131"/>
      <c r="C28" s="131"/>
      <c r="D28" s="131"/>
      <c r="E28" s="131"/>
      <c r="F28" s="131"/>
      <c r="I28" s="131"/>
    </row>
    <row r="29" spans="2:9">
      <c r="B29" s="131"/>
      <c r="C29" s="131"/>
      <c r="D29" s="131"/>
      <c r="E29" s="131"/>
      <c r="F29" s="131"/>
      <c r="I29" s="131"/>
    </row>
    <row r="30" spans="2:9">
      <c r="B30" s="133"/>
      <c r="C30" s="133"/>
      <c r="D30" s="133"/>
      <c r="E30" s="133"/>
      <c r="F30" s="133"/>
      <c r="G30" s="133"/>
      <c r="H30" s="133"/>
      <c r="I30" s="133"/>
    </row>
    <row r="31" spans="2:9">
      <c r="B31" s="77" t="s">
        <v>261</v>
      </c>
    </row>
    <row r="32" spans="2:9">
      <c r="B32" s="129"/>
      <c r="C32" s="129"/>
      <c r="D32" s="129"/>
      <c r="E32" s="129"/>
      <c r="F32" s="129"/>
      <c r="I32" s="130" t="s">
        <v>258</v>
      </c>
    </row>
    <row r="33" spans="1:9">
      <c r="B33" s="131"/>
      <c r="C33" s="131"/>
      <c r="D33" s="131"/>
      <c r="E33" s="131"/>
      <c r="F33" s="131"/>
      <c r="I33" s="131"/>
    </row>
    <row r="34" spans="1:9">
      <c r="B34" s="131"/>
      <c r="C34" s="131"/>
      <c r="D34" s="131"/>
      <c r="E34" s="131"/>
      <c r="F34" s="131"/>
      <c r="I34" s="131"/>
    </row>
    <row r="36" spans="1:9">
      <c r="A36" s="77" t="s">
        <v>262</v>
      </c>
      <c r="I36" s="134">
        <f>SUM(I22,I17,I27,I32)</f>
        <v>65628233.520000003</v>
      </c>
    </row>
    <row r="37" spans="1:9" ht="16.5" thickBot="1">
      <c r="A37" s="77" t="s">
        <v>263</v>
      </c>
      <c r="I37" s="135">
        <f>I11-I36</f>
        <v>13164583.68999999</v>
      </c>
    </row>
    <row r="38" spans="1:9" ht="16.5" thickTop="1">
      <c r="I38" s="136"/>
    </row>
    <row r="40" spans="1:9">
      <c r="F40" s="77" t="s">
        <v>264</v>
      </c>
    </row>
    <row r="41" spans="1:9">
      <c r="F41" s="77" t="s">
        <v>265</v>
      </c>
    </row>
    <row r="42" spans="1:9">
      <c r="F42" s="77" t="s">
        <v>266</v>
      </c>
    </row>
    <row r="43" spans="1:9">
      <c r="F43" s="77" t="s">
        <v>267</v>
      </c>
    </row>
    <row r="47" spans="1:9">
      <c r="F47" s="137" t="s">
        <v>247</v>
      </c>
    </row>
    <row r="48" spans="1:9">
      <c r="F48" s="77" t="s">
        <v>195</v>
      </c>
      <c r="G48" s="137"/>
    </row>
    <row r="49" spans="6:7">
      <c r="G49" s="138"/>
    </row>
    <row r="53" spans="6:7">
      <c r="F53" s="137" t="s">
        <v>196</v>
      </c>
    </row>
    <row r="54" spans="6:7">
      <c r="F54" s="77" t="s">
        <v>268</v>
      </c>
    </row>
  </sheetData>
  <sheetProtection password="CCC5" sheet="1" objects="1" scenarios="1"/>
  <mergeCells count="2"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topLeftCell="A46" workbookViewId="0">
      <selection activeCell="I62" sqref="I62"/>
    </sheetView>
  </sheetViews>
  <sheetFormatPr defaultRowHeight="15.75"/>
  <cols>
    <col min="1" max="1" width="3.28515625" style="142" customWidth="1"/>
    <col min="2" max="2" width="2.85546875" style="142" customWidth="1"/>
    <col min="3" max="3" width="47.7109375" style="142" bestFit="1" customWidth="1"/>
    <col min="4" max="4" width="3" style="142" customWidth="1"/>
    <col min="5" max="5" width="27.28515625" style="141" bestFit="1" customWidth="1"/>
    <col min="6" max="6" width="2.85546875" style="141" customWidth="1"/>
    <col min="7" max="16384" width="9.140625" style="142"/>
  </cols>
  <sheetData>
    <row r="1" spans="1:5">
      <c r="A1" s="139" t="s">
        <v>269</v>
      </c>
      <c r="B1" s="140"/>
      <c r="C1" s="140"/>
      <c r="D1" s="140"/>
      <c r="E1" s="140"/>
    </row>
    <row r="2" spans="1:5">
      <c r="A2" s="139" t="s">
        <v>199</v>
      </c>
      <c r="B2" s="140"/>
      <c r="C2" s="140"/>
      <c r="D2" s="140"/>
      <c r="E2" s="140"/>
    </row>
    <row r="4" spans="1:5">
      <c r="A4" s="143" t="s">
        <v>270</v>
      </c>
      <c r="B4" s="143"/>
      <c r="C4" s="143"/>
      <c r="D4" s="143"/>
      <c r="E4" s="143"/>
    </row>
    <row r="5" spans="1:5">
      <c r="A5" s="143" t="s">
        <v>271</v>
      </c>
      <c r="B5" s="143"/>
      <c r="C5" s="143"/>
      <c r="D5" s="143"/>
      <c r="E5" s="143"/>
    </row>
    <row r="6" spans="1:5">
      <c r="A6" s="143" t="s">
        <v>272</v>
      </c>
      <c r="B6" s="143"/>
      <c r="C6" s="143"/>
      <c r="D6" s="143"/>
      <c r="E6" s="143"/>
    </row>
    <row r="7" spans="1:5">
      <c r="A7" s="143" t="s">
        <v>273</v>
      </c>
      <c r="B7" s="143"/>
      <c r="C7" s="143"/>
      <c r="D7" s="143"/>
      <c r="E7" s="143"/>
    </row>
    <row r="8" spans="1:5">
      <c r="D8" s="144"/>
    </row>
    <row r="9" spans="1:5">
      <c r="A9" s="145" t="s">
        <v>274</v>
      </c>
    </row>
    <row r="10" spans="1:5">
      <c r="B10" s="146" t="s">
        <v>275</v>
      </c>
    </row>
    <row r="11" spans="1:5">
      <c r="C11" s="142" t="s">
        <v>276</v>
      </c>
      <c r="E11" s="147">
        <f>14991453.91+[1]jan!I8+[1]feb!I8</f>
        <v>51083971.280000001</v>
      </c>
    </row>
    <row r="12" spans="1:5">
      <c r="C12" s="142" t="s">
        <v>277</v>
      </c>
      <c r="E12" s="141">
        <f>222130286+[1]jan!I9+[1]feb!I9</f>
        <v>666390858</v>
      </c>
    </row>
    <row r="13" spans="1:5">
      <c r="C13" s="142" t="s">
        <v>278</v>
      </c>
      <c r="E13" s="141">
        <f>29280561.58+[1]jan!I10+[1]feb!I10</f>
        <v>70109703.909999996</v>
      </c>
    </row>
    <row r="14" spans="1:5">
      <c r="C14" s="142" t="s">
        <v>279</v>
      </c>
      <c r="E14" s="141">
        <f>315213.76+[1]jan!I11+[1]feb!I11</f>
        <v>681531.15000006673</v>
      </c>
    </row>
    <row r="15" spans="1:5">
      <c r="C15" s="142" t="s">
        <v>280</v>
      </c>
      <c r="E15" s="148">
        <f>8287448.19+[1]jan!I13+[1]feb!I13</f>
        <v>127167394.56999999</v>
      </c>
    </row>
    <row r="16" spans="1:5">
      <c r="C16" s="145" t="s">
        <v>281</v>
      </c>
      <c r="E16" s="149">
        <f>SUM(E11:E15)</f>
        <v>915433458.91000009</v>
      </c>
    </row>
    <row r="17" spans="1:6">
      <c r="B17" s="146" t="s">
        <v>282</v>
      </c>
    </row>
    <row r="18" spans="1:6">
      <c r="C18" s="142" t="s">
        <v>283</v>
      </c>
      <c r="E18" s="141">
        <f>100661621.71+[1]jan!I16+[1]feb!I16</f>
        <v>298212435.62999988</v>
      </c>
    </row>
    <row r="19" spans="1:6">
      <c r="C19" s="142" t="s">
        <v>284</v>
      </c>
      <c r="E19" s="141">
        <f>53303806.76+[1]jan!I17+[1]feb!I17</f>
        <v>167862806.11000001</v>
      </c>
    </row>
    <row r="20" spans="1:6">
      <c r="C20" s="142" t="s">
        <v>285</v>
      </c>
      <c r="E20" s="141">
        <f>64683903.85+[1]jan!I18+[1]feb!I18</f>
        <v>163226601.06</v>
      </c>
    </row>
    <row r="21" spans="1:6">
      <c r="C21" s="142" t="s">
        <v>286</v>
      </c>
      <c r="E21" s="141">
        <f>7102604.38+[1]feb!I19</f>
        <v>7466313.8300000001</v>
      </c>
    </row>
    <row r="22" spans="1:6">
      <c r="C22" s="142" t="s">
        <v>287</v>
      </c>
      <c r="E22" s="141">
        <f>824518.4+[1]jan!I20+[1]feb!I20</f>
        <v>40336763.020000003</v>
      </c>
    </row>
    <row r="23" spans="1:6">
      <c r="C23" s="145" t="s">
        <v>288</v>
      </c>
      <c r="E23" s="149">
        <f>SUM(E18:E22)</f>
        <v>677104919.64999998</v>
      </c>
    </row>
    <row r="24" spans="1:6">
      <c r="B24" s="145" t="s">
        <v>289</v>
      </c>
      <c r="E24" s="150">
        <f>E16-E23</f>
        <v>238328539.26000011</v>
      </c>
      <c r="F24" s="151"/>
    </row>
    <row r="25" spans="1:6">
      <c r="A25" s="145" t="s">
        <v>290</v>
      </c>
    </row>
    <row r="26" spans="1:6">
      <c r="B26" s="146" t="s">
        <v>275</v>
      </c>
    </row>
    <row r="27" spans="1:6">
      <c r="C27" s="142" t="s">
        <v>291</v>
      </c>
      <c r="E27" s="141">
        <v>0</v>
      </c>
    </row>
    <row r="28" spans="1:6" ht="31.5">
      <c r="C28" s="152" t="s">
        <v>292</v>
      </c>
      <c r="E28" s="141">
        <v>0</v>
      </c>
    </row>
    <row r="29" spans="1:6">
      <c r="C29" s="142" t="s">
        <v>293</v>
      </c>
      <c r="E29" s="141">
        <f>258600+[1]jan!I29+[1]feb!I29</f>
        <v>1673050</v>
      </c>
    </row>
    <row r="30" spans="1:6">
      <c r="C30" s="145" t="s">
        <v>281</v>
      </c>
      <c r="E30" s="149">
        <f>SUM(E27:E29)</f>
        <v>1673050</v>
      </c>
    </row>
    <row r="31" spans="1:6">
      <c r="B31" s="146" t="s">
        <v>282</v>
      </c>
    </row>
    <row r="32" spans="1:6">
      <c r="C32" s="142" t="s">
        <v>294</v>
      </c>
      <c r="E32" s="141">
        <v>0</v>
      </c>
    </row>
    <row r="33" spans="1:5" ht="31.5">
      <c r="C33" s="152" t="s">
        <v>295</v>
      </c>
      <c r="E33" s="141">
        <f>125468259.02+[1]jan!I33+[1]feb!I33</f>
        <v>317350989.88999999</v>
      </c>
    </row>
    <row r="34" spans="1:5">
      <c r="C34" s="142" t="s">
        <v>296</v>
      </c>
    </row>
    <row r="35" spans="1:5">
      <c r="C35" s="142" t="s">
        <v>297</v>
      </c>
      <c r="E35" s="141">
        <f>2420000</f>
        <v>2420000</v>
      </c>
    </row>
    <row r="36" spans="1:5">
      <c r="C36" s="145" t="s">
        <v>288</v>
      </c>
      <c r="E36" s="149">
        <f>SUM(E32:E35)</f>
        <v>319770989.88999999</v>
      </c>
    </row>
    <row r="37" spans="1:5">
      <c r="B37" s="145" t="s">
        <v>298</v>
      </c>
      <c r="E37" s="153">
        <f>E30-E36</f>
        <v>-318097939.88999999</v>
      </c>
    </row>
    <row r="38" spans="1:5">
      <c r="A38" s="145" t="s">
        <v>299</v>
      </c>
    </row>
    <row r="39" spans="1:5">
      <c r="B39" s="146" t="s">
        <v>275</v>
      </c>
    </row>
    <row r="40" spans="1:5">
      <c r="C40" s="142" t="s">
        <v>300</v>
      </c>
      <c r="E40" s="141">
        <f>93306960.1+[1]jan!I44+[1]feb!I44</f>
        <v>234222221.00999999</v>
      </c>
    </row>
    <row r="41" spans="1:5">
      <c r="C41" s="145" t="s">
        <v>281</v>
      </c>
      <c r="E41" s="149">
        <f>E40</f>
        <v>234222221.00999999</v>
      </c>
    </row>
    <row r="42" spans="1:5">
      <c r="B42" s="146" t="s">
        <v>282</v>
      </c>
    </row>
    <row r="43" spans="1:5">
      <c r="C43" s="142" t="s">
        <v>301</v>
      </c>
      <c r="E43" s="141">
        <v>0</v>
      </c>
    </row>
    <row r="44" spans="1:5">
      <c r="C44" s="142" t="s">
        <v>302</v>
      </c>
      <c r="E44" s="141">
        <f>14963758.36+[1]feb!I49</f>
        <v>18437174.09</v>
      </c>
    </row>
    <row r="45" spans="1:5">
      <c r="C45" s="145" t="s">
        <v>288</v>
      </c>
      <c r="E45" s="149">
        <f>E43+E44</f>
        <v>18437174.09</v>
      </c>
    </row>
    <row r="46" spans="1:5">
      <c r="B46" s="145" t="s">
        <v>303</v>
      </c>
      <c r="E46" s="150">
        <f>E41-E45</f>
        <v>215785046.91999999</v>
      </c>
    </row>
    <row r="47" spans="1:5">
      <c r="A47" s="145" t="s">
        <v>304</v>
      </c>
    </row>
    <row r="48" spans="1:5">
      <c r="C48" s="145" t="s">
        <v>305</v>
      </c>
      <c r="E48" s="151">
        <f>E24+E37+E46</f>
        <v>136015646.29000011</v>
      </c>
    </row>
    <row r="49" spans="1:5">
      <c r="A49" s="145" t="s">
        <v>306</v>
      </c>
      <c r="E49" s="151">
        <f>[1]jan!J54</f>
        <v>960665599.3499999</v>
      </c>
    </row>
    <row r="50" spans="1:5" ht="16.5" thickBot="1">
      <c r="A50" s="145" t="s">
        <v>307</v>
      </c>
      <c r="E50" s="154">
        <f>E48+E49</f>
        <v>1096681245.6400001</v>
      </c>
    </row>
    <row r="51" spans="1:5" ht="16.5" thickTop="1">
      <c r="A51" s="145"/>
      <c r="E51" s="155"/>
    </row>
    <row r="52" spans="1:5">
      <c r="A52" s="145"/>
      <c r="E52" s="155"/>
    </row>
    <row r="53" spans="1:5">
      <c r="D53" s="141" t="s">
        <v>308</v>
      </c>
    </row>
    <row r="54" spans="1:5">
      <c r="D54" s="141"/>
    </row>
    <row r="55" spans="1:5">
      <c r="D55" s="141"/>
    </row>
    <row r="56" spans="1:5">
      <c r="D56" s="141"/>
    </row>
    <row r="57" spans="1:5">
      <c r="D57" s="151" t="s">
        <v>247</v>
      </c>
      <c r="E57" s="151"/>
    </row>
    <row r="58" spans="1:5">
      <c r="D58" s="141" t="s">
        <v>195</v>
      </c>
      <c r="E58" s="151"/>
    </row>
  </sheetData>
  <sheetProtection password="CCC5" sheet="1" objects="1" scenarios="1"/>
  <mergeCells count="4">
    <mergeCell ref="A4:E4"/>
    <mergeCell ref="A5:E5"/>
    <mergeCell ref="A6:E6"/>
    <mergeCell ref="A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N9" sqref="N9"/>
    </sheetView>
  </sheetViews>
  <sheetFormatPr defaultRowHeight="15"/>
  <cols>
    <col min="1" max="1" width="39.85546875" style="156" customWidth="1"/>
    <col min="2" max="2" width="13.5703125" style="156" customWidth="1"/>
    <col min="3" max="3" width="13.7109375" style="161" customWidth="1"/>
    <col min="4" max="4" width="11.7109375" style="156" customWidth="1"/>
    <col min="5" max="5" width="11.85546875" style="156" customWidth="1"/>
    <col min="6" max="6" width="12.140625" style="162" customWidth="1"/>
    <col min="7" max="7" width="15.28515625" style="161" customWidth="1"/>
    <col min="8" max="8" width="12" style="156" customWidth="1"/>
    <col min="9" max="9" width="18.42578125" style="156" customWidth="1"/>
    <col min="10" max="16384" width="9.140625" style="156"/>
  </cols>
  <sheetData>
    <row r="1" spans="1:9" s="157" customFormat="1" ht="15.75">
      <c r="A1" s="156" t="s">
        <v>309</v>
      </c>
      <c r="C1" s="158"/>
      <c r="F1" s="159"/>
      <c r="G1" s="158"/>
    </row>
    <row r="2" spans="1:9" s="157" customFormat="1" ht="15.75">
      <c r="C2" s="158"/>
      <c r="F2" s="159"/>
      <c r="G2" s="158"/>
    </row>
    <row r="3" spans="1:9" s="157" customFormat="1" ht="15.75">
      <c r="A3" s="160" t="s">
        <v>310</v>
      </c>
      <c r="B3" s="160"/>
      <c r="C3" s="160"/>
      <c r="D3" s="160"/>
      <c r="E3" s="160"/>
      <c r="F3" s="160"/>
      <c r="G3" s="160"/>
      <c r="H3" s="160"/>
      <c r="I3" s="160"/>
    </row>
    <row r="4" spans="1:9" s="157" customFormat="1" ht="15.75">
      <c r="A4" s="160" t="s">
        <v>311</v>
      </c>
      <c r="B4" s="160"/>
      <c r="C4" s="160"/>
      <c r="D4" s="160"/>
      <c r="E4" s="160"/>
      <c r="F4" s="160"/>
      <c r="G4" s="160"/>
      <c r="H4" s="160"/>
      <c r="I4" s="160"/>
    </row>
    <row r="5" spans="1:9" s="157" customFormat="1" ht="15.75">
      <c r="A5" s="156"/>
      <c r="B5" s="156"/>
      <c r="C5" s="161"/>
      <c r="D5" s="156"/>
      <c r="E5" s="156"/>
      <c r="F5" s="162"/>
      <c r="G5" s="161"/>
      <c r="H5" s="156"/>
      <c r="I5" s="156"/>
    </row>
    <row r="6" spans="1:9" s="157" customFormat="1" ht="15.75">
      <c r="A6" s="156" t="s">
        <v>312</v>
      </c>
      <c r="B6" s="163"/>
      <c r="C6" s="161"/>
      <c r="D6" s="156"/>
      <c r="E6" s="156"/>
      <c r="F6" s="162"/>
      <c r="G6" s="161"/>
      <c r="H6" s="156"/>
      <c r="I6" s="156"/>
    </row>
    <row r="7" spans="1:9" s="157" customFormat="1" ht="16.5" thickBot="1">
      <c r="A7" s="156"/>
      <c r="B7" s="156"/>
      <c r="C7" s="161"/>
      <c r="D7" s="156"/>
      <c r="E7" s="156"/>
      <c r="F7" s="162"/>
      <c r="G7" s="161"/>
      <c r="H7" s="156"/>
      <c r="I7" s="156"/>
    </row>
    <row r="8" spans="1:9" s="171" customFormat="1" ht="15.75" customHeight="1" thickBot="1">
      <c r="A8" s="164" t="s">
        <v>313</v>
      </c>
      <c r="B8" s="165" t="s">
        <v>314</v>
      </c>
      <c r="C8" s="166" t="s">
        <v>315</v>
      </c>
      <c r="D8" s="167" t="s">
        <v>316</v>
      </c>
      <c r="E8" s="168" t="s">
        <v>317</v>
      </c>
      <c r="F8" s="164" t="s">
        <v>318</v>
      </c>
      <c r="G8" s="169"/>
      <c r="H8" s="170" t="s">
        <v>11</v>
      </c>
      <c r="I8" s="167" t="s">
        <v>319</v>
      </c>
    </row>
    <row r="9" spans="1:9" s="171" customFormat="1" ht="43.5" thickBot="1">
      <c r="A9" s="172"/>
      <c r="B9" s="173"/>
      <c r="C9" s="174"/>
      <c r="D9" s="173"/>
      <c r="E9" s="175"/>
      <c r="F9" s="176" t="s">
        <v>320</v>
      </c>
      <c r="G9" s="177" t="s">
        <v>321</v>
      </c>
      <c r="H9" s="178"/>
      <c r="I9" s="173"/>
    </row>
    <row r="10" spans="1:9" s="157" customFormat="1" ht="74.25" customHeight="1">
      <c r="A10" s="179" t="s">
        <v>322</v>
      </c>
      <c r="B10" s="180" t="s">
        <v>27</v>
      </c>
      <c r="C10" s="181">
        <f>3721049.07+992279.75</f>
        <v>4713328.82</v>
      </c>
      <c r="D10" s="182">
        <v>42291</v>
      </c>
      <c r="E10" s="182">
        <v>42398</v>
      </c>
      <c r="F10" s="183">
        <v>1</v>
      </c>
      <c r="G10" s="181">
        <v>4713328.82</v>
      </c>
      <c r="H10" s="184"/>
      <c r="I10" s="180" t="s">
        <v>323</v>
      </c>
    </row>
    <row r="11" spans="1:9" s="157" customFormat="1" ht="74.25" customHeight="1">
      <c r="A11" s="185" t="s">
        <v>324</v>
      </c>
      <c r="B11" s="186" t="s">
        <v>325</v>
      </c>
      <c r="C11" s="187">
        <f>3894942.67+973735.67</f>
        <v>4868678.34</v>
      </c>
      <c r="D11" s="188">
        <v>42445</v>
      </c>
      <c r="E11" s="189" t="s">
        <v>326</v>
      </c>
      <c r="F11" s="190">
        <v>1</v>
      </c>
      <c r="G11" s="187">
        <f>3894942.67+973735.67</f>
        <v>4868678.34</v>
      </c>
      <c r="H11" s="191"/>
      <c r="I11" s="186" t="s">
        <v>323</v>
      </c>
    </row>
    <row r="12" spans="1:9" s="157" customFormat="1" ht="90">
      <c r="A12" s="185" t="s">
        <v>327</v>
      </c>
      <c r="B12" s="186" t="s">
        <v>328</v>
      </c>
      <c r="C12" s="187">
        <f>2990653.6</f>
        <v>2990653.6</v>
      </c>
      <c r="D12" s="188">
        <v>42327</v>
      </c>
      <c r="E12" s="189" t="s">
        <v>326</v>
      </c>
      <c r="F12" s="190">
        <v>1</v>
      </c>
      <c r="G12" s="187">
        <f>2990653.6</f>
        <v>2990653.6</v>
      </c>
      <c r="H12" s="191"/>
      <c r="I12" s="186" t="s">
        <v>329</v>
      </c>
    </row>
    <row r="13" spans="1:9" s="157" customFormat="1" ht="73.5" customHeight="1">
      <c r="A13" s="185" t="s">
        <v>330</v>
      </c>
      <c r="B13" s="186" t="s">
        <v>30</v>
      </c>
      <c r="C13" s="187">
        <f>1179000</f>
        <v>1179000</v>
      </c>
      <c r="D13" s="192" t="s">
        <v>191</v>
      </c>
      <c r="E13" s="193"/>
      <c r="F13" s="194" t="s">
        <v>331</v>
      </c>
      <c r="G13" s="187">
        <f>1179000</f>
        <v>1179000</v>
      </c>
      <c r="H13" s="191"/>
      <c r="I13" s="186" t="s">
        <v>329</v>
      </c>
    </row>
    <row r="14" spans="1:9" s="157" customFormat="1" ht="73.5" customHeight="1">
      <c r="A14" s="185" t="s">
        <v>332</v>
      </c>
      <c r="B14" s="186" t="s">
        <v>30</v>
      </c>
      <c r="C14" s="187">
        <v>1684820.5</v>
      </c>
      <c r="D14" s="192" t="s">
        <v>191</v>
      </c>
      <c r="E14" s="193"/>
      <c r="F14" s="195" t="s">
        <v>333</v>
      </c>
      <c r="G14" s="187">
        <v>1684820.5</v>
      </c>
      <c r="H14" s="191"/>
      <c r="I14" s="186" t="s">
        <v>329</v>
      </c>
    </row>
    <row r="15" spans="1:9" s="157" customFormat="1" ht="45">
      <c r="A15" s="186" t="s">
        <v>334</v>
      </c>
      <c r="B15" s="186" t="s">
        <v>335</v>
      </c>
      <c r="C15" s="187">
        <v>1229485</v>
      </c>
      <c r="D15" s="192" t="s">
        <v>188</v>
      </c>
      <c r="E15" s="193"/>
      <c r="F15" s="195"/>
      <c r="G15" s="187">
        <v>1229485</v>
      </c>
      <c r="H15" s="191"/>
      <c r="I15" s="186" t="s">
        <v>329</v>
      </c>
    </row>
    <row r="16" spans="1:9" s="157" customFormat="1" ht="75">
      <c r="A16" s="185" t="s">
        <v>336</v>
      </c>
      <c r="B16" s="186" t="s">
        <v>337</v>
      </c>
      <c r="C16" s="187">
        <v>515408</v>
      </c>
      <c r="D16" s="191" t="s">
        <v>191</v>
      </c>
      <c r="E16" s="196">
        <v>42418</v>
      </c>
      <c r="F16" s="190">
        <v>1</v>
      </c>
      <c r="G16" s="187">
        <v>515408</v>
      </c>
      <c r="H16" s="191"/>
      <c r="I16" s="186" t="s">
        <v>338</v>
      </c>
    </row>
    <row r="17" spans="1:9" s="157" customFormat="1" ht="75">
      <c r="A17" s="185" t="s">
        <v>339</v>
      </c>
      <c r="B17" s="186" t="s">
        <v>340</v>
      </c>
      <c r="C17" s="187">
        <v>514016</v>
      </c>
      <c r="D17" s="191" t="s">
        <v>191</v>
      </c>
      <c r="E17" s="196">
        <v>42418</v>
      </c>
      <c r="F17" s="190">
        <v>1</v>
      </c>
      <c r="G17" s="187">
        <v>514016</v>
      </c>
      <c r="H17" s="191"/>
      <c r="I17" s="186" t="s">
        <v>338</v>
      </c>
    </row>
    <row r="19" spans="1:9" ht="31.5" customHeight="1">
      <c r="A19" s="197" t="s">
        <v>192</v>
      </c>
      <c r="B19" s="197"/>
      <c r="C19" s="197"/>
      <c r="D19" s="197"/>
      <c r="E19" s="197"/>
    </row>
    <row r="20" spans="1:9" ht="31.5" customHeight="1">
      <c r="A20" s="198"/>
      <c r="B20" s="198"/>
      <c r="C20" s="198"/>
      <c r="D20" s="198"/>
      <c r="E20" s="198"/>
    </row>
    <row r="21" spans="1:9" ht="31.5" customHeight="1">
      <c r="A21" s="198"/>
      <c r="B21" s="198"/>
      <c r="C21" s="198"/>
      <c r="D21" s="198"/>
      <c r="E21" s="198"/>
    </row>
    <row r="22" spans="1:9" ht="31.5" customHeight="1">
      <c r="A22" s="198"/>
      <c r="B22" s="198"/>
      <c r="C22" s="198"/>
      <c r="D22" s="198"/>
      <c r="E22" s="198"/>
    </row>
    <row r="25" spans="1:9">
      <c r="G25" s="199"/>
      <c r="H25" s="200"/>
    </row>
    <row r="26" spans="1:9" ht="15.75">
      <c r="A26" s="201" t="s">
        <v>194</v>
      </c>
      <c r="B26" s="201"/>
      <c r="G26" s="202" t="s">
        <v>341</v>
      </c>
      <c r="H26" s="202"/>
      <c r="I26" s="202"/>
    </row>
    <row r="27" spans="1:9" s="205" customFormat="1" ht="15.75">
      <c r="A27" s="203" t="s">
        <v>195</v>
      </c>
      <c r="B27" s="203"/>
      <c r="C27" s="204"/>
      <c r="F27" s="206"/>
      <c r="G27" s="203" t="s">
        <v>342</v>
      </c>
      <c r="H27" s="203"/>
      <c r="I27" s="203"/>
    </row>
  </sheetData>
  <sheetProtection password="CCC5" sheet="1" objects="1" scenarios="1"/>
  <mergeCells count="18">
    <mergeCell ref="A27:B27"/>
    <mergeCell ref="G27:I27"/>
    <mergeCell ref="D13:E13"/>
    <mergeCell ref="D14:E14"/>
    <mergeCell ref="D15:E15"/>
    <mergeCell ref="A19:E19"/>
    <mergeCell ref="A26:B26"/>
    <mergeCell ref="G26:I26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D5" sqref="D5"/>
    </sheetView>
  </sheetViews>
  <sheetFormatPr defaultRowHeight="12.75"/>
  <cols>
    <col min="1" max="1" width="32.42578125" style="121" customWidth="1"/>
    <col min="2" max="2" width="16" style="121" customWidth="1"/>
    <col min="3" max="3" width="12.7109375" style="207" customWidth="1"/>
    <col min="4" max="4" width="48.140625" style="121" customWidth="1"/>
    <col min="5" max="5" width="13.7109375" style="121" customWidth="1"/>
    <col min="6" max="6" width="15.42578125" style="121" customWidth="1"/>
    <col min="7" max="7" width="13.42578125" style="121" customWidth="1"/>
    <col min="8" max="8" width="9.5703125" style="121" customWidth="1"/>
    <col min="9" max="9" width="10.7109375" style="121" customWidth="1"/>
    <col min="10" max="10" width="13.85546875" style="121" customWidth="1"/>
    <col min="11" max="16384" width="9.140625" style="121"/>
  </cols>
  <sheetData>
    <row r="1" spans="1:10" ht="15">
      <c r="A1" s="124" t="s">
        <v>343</v>
      </c>
    </row>
    <row r="2" spans="1:10" ht="13.5" thickBot="1"/>
    <row r="3" spans="1:10" ht="15.75">
      <c r="A3" s="208" t="s">
        <v>344</v>
      </c>
      <c r="B3" s="209"/>
      <c r="C3" s="209"/>
      <c r="D3" s="209"/>
      <c r="E3" s="209"/>
      <c r="F3" s="209"/>
      <c r="G3" s="209"/>
      <c r="H3" s="209"/>
      <c r="I3" s="209"/>
      <c r="J3" s="210"/>
    </row>
    <row r="4" spans="1:10" ht="15.75">
      <c r="A4" s="211" t="s">
        <v>345</v>
      </c>
      <c r="B4" s="212"/>
      <c r="C4" s="212"/>
      <c r="D4" s="212"/>
      <c r="E4" s="212"/>
      <c r="F4" s="212"/>
      <c r="G4" s="212"/>
      <c r="H4" s="212"/>
      <c r="I4" s="212"/>
      <c r="J4" s="213"/>
    </row>
    <row r="5" spans="1:10" ht="15.75">
      <c r="A5" s="214"/>
      <c r="B5" s="133"/>
      <c r="C5" s="215"/>
      <c r="D5" s="133"/>
      <c r="E5" s="133"/>
      <c r="F5" s="133"/>
      <c r="G5" s="133"/>
      <c r="H5" s="133"/>
      <c r="I5" s="133"/>
      <c r="J5" s="216"/>
    </row>
    <row r="6" spans="1:10" ht="15.75">
      <c r="A6" s="214" t="s">
        <v>346</v>
      </c>
      <c r="B6" s="133"/>
      <c r="C6" s="215"/>
      <c r="D6" s="133"/>
      <c r="E6" s="133"/>
      <c r="F6" s="133"/>
      <c r="G6" s="133"/>
      <c r="H6" s="133"/>
      <c r="I6" s="133"/>
      <c r="J6" s="216"/>
    </row>
    <row r="7" spans="1:10" ht="8.25" customHeight="1" thickBot="1">
      <c r="A7" s="217"/>
      <c r="B7" s="218"/>
      <c r="C7" s="219"/>
      <c r="D7" s="218"/>
      <c r="E7" s="218"/>
      <c r="F7" s="218"/>
      <c r="G7" s="218"/>
      <c r="H7" s="218"/>
      <c r="I7" s="218"/>
      <c r="J7" s="220"/>
    </row>
    <row r="8" spans="1:10" ht="25.5" customHeight="1">
      <c r="A8" s="221" t="s">
        <v>347</v>
      </c>
      <c r="B8" s="222" t="s">
        <v>348</v>
      </c>
      <c r="C8" s="223" t="s">
        <v>349</v>
      </c>
      <c r="D8" s="222" t="s">
        <v>350</v>
      </c>
      <c r="E8" s="222" t="s">
        <v>351</v>
      </c>
      <c r="F8" s="222"/>
      <c r="G8" s="222"/>
      <c r="H8" s="222"/>
      <c r="I8" s="222"/>
      <c r="J8" s="224"/>
    </row>
    <row r="9" spans="1:10">
      <c r="A9" s="225"/>
      <c r="B9" s="226"/>
      <c r="C9" s="227"/>
      <c r="D9" s="226"/>
      <c r="E9" s="228" t="s">
        <v>352</v>
      </c>
      <c r="F9" s="228"/>
      <c r="G9" s="228"/>
      <c r="H9" s="228" t="s">
        <v>353</v>
      </c>
      <c r="I9" s="228"/>
      <c r="J9" s="229"/>
    </row>
    <row r="10" spans="1:10" ht="26.25" thickBot="1">
      <c r="A10" s="230"/>
      <c r="B10" s="231"/>
      <c r="C10" s="232"/>
      <c r="D10" s="231"/>
      <c r="E10" s="233" t="s">
        <v>354</v>
      </c>
      <c r="F10" s="233" t="s">
        <v>355</v>
      </c>
      <c r="G10" s="233" t="s">
        <v>356</v>
      </c>
      <c r="H10" s="233" t="s">
        <v>357</v>
      </c>
      <c r="I10" s="234" t="s">
        <v>358</v>
      </c>
      <c r="J10" s="235" t="s">
        <v>359</v>
      </c>
    </row>
    <row r="11" spans="1:10" ht="16.5" hidden="1" thickBot="1">
      <c r="A11" s="236" t="s">
        <v>360</v>
      </c>
      <c r="B11" s="237">
        <v>0</v>
      </c>
      <c r="C11" s="238">
        <v>41655</v>
      </c>
      <c r="D11" s="239"/>
      <c r="E11" s="239"/>
      <c r="F11" s="239"/>
      <c r="G11" s="239"/>
      <c r="H11" s="239"/>
      <c r="I11" s="240"/>
      <c r="J11" s="241"/>
    </row>
    <row r="12" spans="1:10" ht="16.5" hidden="1" thickBot="1">
      <c r="A12" s="242" t="s">
        <v>361</v>
      </c>
      <c r="B12" s="243">
        <v>0</v>
      </c>
      <c r="C12" s="244">
        <v>41655</v>
      </c>
      <c r="D12" s="123"/>
      <c r="E12" s="123"/>
      <c r="F12" s="123"/>
      <c r="G12" s="123"/>
      <c r="H12" s="123"/>
      <c r="I12" s="245"/>
      <c r="J12" s="246"/>
    </row>
    <row r="13" spans="1:10" ht="16.5" hidden="1" thickBot="1">
      <c r="A13" s="242" t="s">
        <v>362</v>
      </c>
      <c r="B13" s="243">
        <v>0</v>
      </c>
      <c r="C13" s="244">
        <v>41648</v>
      </c>
      <c r="D13" s="123"/>
      <c r="E13" s="123"/>
      <c r="F13" s="123"/>
      <c r="G13" s="123"/>
      <c r="H13" s="123"/>
      <c r="I13" s="245"/>
      <c r="J13" s="246"/>
    </row>
    <row r="14" spans="1:10" ht="16.5" hidden="1" thickBot="1">
      <c r="A14" s="242" t="s">
        <v>363</v>
      </c>
      <c r="B14" s="243">
        <v>0</v>
      </c>
      <c r="C14" s="244">
        <v>41648</v>
      </c>
      <c r="D14" s="123"/>
      <c r="E14" s="123"/>
      <c r="F14" s="123"/>
      <c r="G14" s="123"/>
      <c r="H14" s="123"/>
      <c r="I14" s="245"/>
      <c r="J14" s="246"/>
    </row>
    <row r="15" spans="1:10" ht="16.5" hidden="1" thickBot="1">
      <c r="A15" s="247" t="s">
        <v>364</v>
      </c>
      <c r="B15" s="248">
        <v>0</v>
      </c>
      <c r="C15" s="249">
        <v>41647</v>
      </c>
      <c r="D15" s="250"/>
      <c r="E15" s="250"/>
      <c r="F15" s="250"/>
      <c r="G15" s="250"/>
      <c r="H15" s="250"/>
      <c r="I15" s="251"/>
      <c r="J15" s="252"/>
    </row>
    <row r="16" spans="1:10" ht="63">
      <c r="A16" s="253" t="s">
        <v>365</v>
      </c>
      <c r="B16" s="254">
        <v>49600</v>
      </c>
      <c r="C16" s="255">
        <v>42459</v>
      </c>
      <c r="D16" s="256" t="s">
        <v>366</v>
      </c>
      <c r="E16" s="254"/>
      <c r="F16" s="254">
        <v>49600</v>
      </c>
      <c r="G16" s="257"/>
      <c r="H16" s="258"/>
      <c r="I16" s="259"/>
      <c r="J16" s="260"/>
    </row>
    <row r="17" spans="1:10" ht="63">
      <c r="A17" s="242" t="s">
        <v>367</v>
      </c>
      <c r="B17" s="261">
        <v>404200</v>
      </c>
      <c r="C17" s="262">
        <v>42445</v>
      </c>
      <c r="D17" s="263" t="s">
        <v>368</v>
      </c>
      <c r="E17" s="261"/>
      <c r="F17" s="261">
        <v>404200</v>
      </c>
      <c r="G17" s="264"/>
      <c r="H17" s="265"/>
      <c r="I17" s="266"/>
      <c r="J17" s="267"/>
    </row>
    <row r="18" spans="1:10" ht="78.75">
      <c r="A18" s="242" t="s">
        <v>369</v>
      </c>
      <c r="B18" s="261">
        <v>181300</v>
      </c>
      <c r="C18" s="244">
        <v>42444</v>
      </c>
      <c r="D18" s="263" t="s">
        <v>370</v>
      </c>
      <c r="E18" s="261"/>
      <c r="F18" s="261">
        <v>181300</v>
      </c>
      <c r="G18" s="264"/>
      <c r="H18" s="265"/>
      <c r="I18" s="266"/>
      <c r="J18" s="267"/>
    </row>
    <row r="19" spans="1:10" ht="94.5">
      <c r="A19" s="268" t="s">
        <v>371</v>
      </c>
      <c r="B19" s="269">
        <v>14000</v>
      </c>
      <c r="C19" s="270">
        <v>42438</v>
      </c>
      <c r="D19" s="19" t="s">
        <v>372</v>
      </c>
      <c r="E19" s="269"/>
      <c r="F19" s="269">
        <v>14000</v>
      </c>
      <c r="G19" s="271"/>
      <c r="H19" s="272"/>
      <c r="I19" s="273"/>
      <c r="J19" s="274"/>
    </row>
    <row r="20" spans="1:10" ht="94.5">
      <c r="A20" s="268" t="s">
        <v>373</v>
      </c>
      <c r="B20" s="269">
        <v>14000</v>
      </c>
      <c r="C20" s="270">
        <v>42438</v>
      </c>
      <c r="D20" s="19" t="s">
        <v>374</v>
      </c>
      <c r="E20" s="269"/>
      <c r="F20" s="269">
        <v>14000</v>
      </c>
      <c r="G20" s="271"/>
      <c r="H20" s="272"/>
      <c r="I20" s="273"/>
      <c r="J20" s="274"/>
    </row>
    <row r="21" spans="1:10" ht="47.25">
      <c r="A21" s="242" t="s">
        <v>375</v>
      </c>
      <c r="B21" s="261">
        <v>100000</v>
      </c>
      <c r="C21" s="244">
        <v>42433</v>
      </c>
      <c r="D21" s="263" t="s">
        <v>376</v>
      </c>
      <c r="E21" s="261"/>
      <c r="F21" s="261">
        <v>100000</v>
      </c>
      <c r="G21" s="264"/>
      <c r="H21" s="265"/>
      <c r="I21" s="266"/>
      <c r="J21" s="267"/>
    </row>
    <row r="22" spans="1:10" ht="78.75">
      <c r="A22" s="242" t="s">
        <v>377</v>
      </c>
      <c r="B22" s="261">
        <v>8851.68</v>
      </c>
      <c r="C22" s="275">
        <v>42433</v>
      </c>
      <c r="D22" s="263" t="s">
        <v>378</v>
      </c>
      <c r="E22" s="261"/>
      <c r="F22" s="269">
        <v>8851.68</v>
      </c>
      <c r="G22" s="264"/>
      <c r="H22" s="265"/>
      <c r="I22" s="266"/>
      <c r="J22" s="267"/>
    </row>
    <row r="23" spans="1:10" ht="78.75">
      <c r="A23" s="268" t="s">
        <v>379</v>
      </c>
      <c r="B23" s="269">
        <v>8851.68</v>
      </c>
      <c r="C23" s="270">
        <v>42433</v>
      </c>
      <c r="D23" s="276" t="s">
        <v>380</v>
      </c>
      <c r="E23" s="271"/>
      <c r="F23" s="269">
        <v>8851.68</v>
      </c>
      <c r="G23" s="271"/>
      <c r="H23" s="272"/>
      <c r="I23" s="273"/>
      <c r="J23" s="274"/>
    </row>
    <row r="24" spans="1:10" ht="110.25">
      <c r="A24" s="268" t="s">
        <v>381</v>
      </c>
      <c r="B24" s="269">
        <v>25688</v>
      </c>
      <c r="C24" s="277">
        <v>42424</v>
      </c>
      <c r="D24" s="278" t="s">
        <v>382</v>
      </c>
      <c r="E24" s="269"/>
      <c r="F24" s="261">
        <v>25688</v>
      </c>
      <c r="G24" s="271"/>
      <c r="H24" s="272"/>
      <c r="I24" s="273"/>
      <c r="J24" s="274"/>
    </row>
    <row r="25" spans="1:10" ht="94.5">
      <c r="A25" s="268" t="s">
        <v>383</v>
      </c>
      <c r="B25" s="269">
        <v>35748</v>
      </c>
      <c r="C25" s="277">
        <v>42424</v>
      </c>
      <c r="D25" s="278" t="s">
        <v>384</v>
      </c>
      <c r="E25" s="269"/>
      <c r="F25" s="261">
        <v>35748</v>
      </c>
      <c r="G25" s="271"/>
      <c r="H25" s="272"/>
      <c r="I25" s="273"/>
      <c r="J25" s="274"/>
    </row>
    <row r="26" spans="1:10" ht="94.5">
      <c r="A26" s="268" t="s">
        <v>385</v>
      </c>
      <c r="B26" s="269">
        <v>65400</v>
      </c>
      <c r="C26" s="277">
        <v>42418</v>
      </c>
      <c r="D26" s="278" t="s">
        <v>386</v>
      </c>
      <c r="E26" s="269"/>
      <c r="F26" s="271">
        <v>65400</v>
      </c>
      <c r="G26" s="271"/>
      <c r="H26" s="272"/>
      <c r="I26" s="273"/>
      <c r="J26" s="274"/>
    </row>
    <row r="27" spans="1:10" ht="63">
      <c r="A27" s="242" t="s">
        <v>387</v>
      </c>
      <c r="B27" s="261">
        <v>70000</v>
      </c>
      <c r="C27" s="262">
        <v>42417</v>
      </c>
      <c r="D27" s="263" t="s">
        <v>388</v>
      </c>
      <c r="E27" s="261"/>
      <c r="F27" s="269">
        <v>70000</v>
      </c>
      <c r="G27" s="264"/>
      <c r="H27" s="265"/>
      <c r="I27" s="266"/>
      <c r="J27" s="267"/>
    </row>
    <row r="28" spans="1:10" ht="47.25">
      <c r="A28" s="268" t="s">
        <v>389</v>
      </c>
      <c r="B28" s="269">
        <v>19130</v>
      </c>
      <c r="C28" s="277">
        <v>42412</v>
      </c>
      <c r="D28" s="278" t="s">
        <v>390</v>
      </c>
      <c r="E28" s="269"/>
      <c r="F28" s="269">
        <v>19130</v>
      </c>
      <c r="G28" s="271"/>
      <c r="H28" s="272"/>
      <c r="I28" s="273"/>
      <c r="J28" s="274"/>
    </row>
    <row r="29" spans="1:10" ht="47.25">
      <c r="A29" s="268" t="s">
        <v>391</v>
      </c>
      <c r="B29" s="269">
        <v>19130</v>
      </c>
      <c r="C29" s="277">
        <v>42412</v>
      </c>
      <c r="D29" s="278" t="s">
        <v>390</v>
      </c>
      <c r="E29" s="269"/>
      <c r="F29" s="269">
        <v>19130</v>
      </c>
      <c r="G29" s="271"/>
      <c r="H29" s="272"/>
      <c r="I29" s="273"/>
      <c r="J29" s="274"/>
    </row>
    <row r="30" spans="1:10" ht="31.5">
      <c r="A30" s="268" t="s">
        <v>392</v>
      </c>
      <c r="B30" s="269">
        <v>300000</v>
      </c>
      <c r="C30" s="277">
        <v>42405</v>
      </c>
      <c r="D30" s="278" t="s">
        <v>393</v>
      </c>
      <c r="E30" s="269"/>
      <c r="F30" s="269">
        <v>300000</v>
      </c>
      <c r="G30" s="271"/>
      <c r="H30" s="272"/>
      <c r="I30" s="273"/>
      <c r="J30" s="274"/>
    </row>
    <row r="31" spans="1:10" ht="31.5">
      <c r="A31" s="242" t="s">
        <v>394</v>
      </c>
      <c r="B31" s="261">
        <v>50000</v>
      </c>
      <c r="C31" s="244">
        <v>42404</v>
      </c>
      <c r="D31" s="263" t="s">
        <v>395</v>
      </c>
      <c r="E31" s="261"/>
      <c r="F31" s="261">
        <v>50000</v>
      </c>
      <c r="G31" s="264"/>
      <c r="H31" s="265"/>
      <c r="I31" s="266"/>
      <c r="J31" s="267"/>
    </row>
    <row r="32" spans="1:10" ht="78.75">
      <c r="A32" s="268" t="s">
        <v>396</v>
      </c>
      <c r="B32" s="269">
        <v>16060</v>
      </c>
      <c r="C32" s="277">
        <v>42404</v>
      </c>
      <c r="D32" s="278" t="s">
        <v>397</v>
      </c>
      <c r="E32" s="269"/>
      <c r="F32" s="269">
        <v>16060</v>
      </c>
      <c r="G32" s="271"/>
      <c r="H32" s="272"/>
      <c r="I32" s="273"/>
      <c r="J32" s="274"/>
    </row>
    <row r="33" spans="1:10" ht="78.75">
      <c r="A33" s="268" t="s">
        <v>398</v>
      </c>
      <c r="B33" s="269">
        <v>16060</v>
      </c>
      <c r="C33" s="277">
        <v>42404</v>
      </c>
      <c r="D33" s="278" t="s">
        <v>399</v>
      </c>
      <c r="E33" s="269"/>
      <c r="F33" s="269">
        <v>16060</v>
      </c>
      <c r="G33" s="271"/>
      <c r="H33" s="272"/>
      <c r="I33" s="279"/>
      <c r="J33" s="274"/>
    </row>
    <row r="34" spans="1:10" ht="78.75">
      <c r="A34" s="268" t="s">
        <v>400</v>
      </c>
      <c r="B34" s="280">
        <v>16060</v>
      </c>
      <c r="C34" s="277">
        <v>42404</v>
      </c>
      <c r="D34" s="278" t="s">
        <v>397</v>
      </c>
      <c r="E34" s="280"/>
      <c r="F34" s="261">
        <v>16060</v>
      </c>
      <c r="G34" s="271"/>
      <c r="H34" s="272"/>
      <c r="I34" s="273"/>
      <c r="J34" s="274"/>
    </row>
    <row r="35" spans="1:10" ht="47.25">
      <c r="A35" s="242" t="s">
        <v>401</v>
      </c>
      <c r="B35" s="261">
        <v>465268.89999999991</v>
      </c>
      <c r="C35" s="244">
        <v>42396</v>
      </c>
      <c r="D35" s="263" t="s">
        <v>402</v>
      </c>
      <c r="E35" s="261"/>
      <c r="F35" s="269">
        <v>465268.89999999991</v>
      </c>
      <c r="G35" s="264"/>
      <c r="H35" s="265"/>
      <c r="I35" s="266"/>
      <c r="J35" s="267"/>
    </row>
    <row r="36" spans="1:10" ht="47.25">
      <c r="A36" s="242" t="s">
        <v>375</v>
      </c>
      <c r="B36" s="261">
        <v>250000</v>
      </c>
      <c r="C36" s="244">
        <v>42389</v>
      </c>
      <c r="D36" s="263" t="s">
        <v>403</v>
      </c>
      <c r="E36" s="261"/>
      <c r="F36" s="269">
        <v>250000</v>
      </c>
      <c r="G36" s="264"/>
      <c r="H36" s="265"/>
      <c r="I36" s="266"/>
      <c r="J36" s="267"/>
    </row>
    <row r="37" spans="1:10" ht="47.25">
      <c r="A37" s="242" t="s">
        <v>367</v>
      </c>
      <c r="B37" s="261">
        <v>300000</v>
      </c>
      <c r="C37" s="281" t="s">
        <v>404</v>
      </c>
      <c r="D37" s="263" t="s">
        <v>405</v>
      </c>
      <c r="E37" s="261"/>
      <c r="F37" s="280">
        <v>300000</v>
      </c>
      <c r="G37" s="264"/>
      <c r="H37" s="265"/>
      <c r="I37" s="266"/>
      <c r="J37" s="267"/>
    </row>
    <row r="38" spans="1:10" ht="47.25">
      <c r="A38" s="242" t="s">
        <v>406</v>
      </c>
      <c r="B38" s="261">
        <v>103000</v>
      </c>
      <c r="C38" s="282" t="s">
        <v>407</v>
      </c>
      <c r="D38" s="283" t="s">
        <v>408</v>
      </c>
      <c r="E38" s="261"/>
      <c r="F38" s="261">
        <v>103000</v>
      </c>
      <c r="G38" s="264"/>
      <c r="H38" s="265"/>
      <c r="I38" s="266"/>
      <c r="J38" s="267"/>
    </row>
    <row r="39" spans="1:10" ht="15.75">
      <c r="A39" s="284" t="s">
        <v>409</v>
      </c>
      <c r="B39" s="269">
        <v>10000</v>
      </c>
      <c r="C39" s="285">
        <v>37902</v>
      </c>
      <c r="D39" s="286" t="s">
        <v>410</v>
      </c>
      <c r="E39" s="272"/>
      <c r="F39" s="272"/>
      <c r="G39" s="272"/>
      <c r="H39" s="272"/>
      <c r="I39" s="273"/>
      <c r="J39" s="287">
        <v>10000</v>
      </c>
    </row>
    <row r="40" spans="1:10" ht="15.75">
      <c r="A40" s="284" t="s">
        <v>411</v>
      </c>
      <c r="B40" s="269">
        <v>7000</v>
      </c>
      <c r="C40" s="285">
        <v>37088</v>
      </c>
      <c r="D40" s="272"/>
      <c r="E40" s="272"/>
      <c r="F40" s="272"/>
      <c r="G40" s="272"/>
      <c r="H40" s="272"/>
      <c r="I40" s="273"/>
      <c r="J40" s="287">
        <v>7000</v>
      </c>
    </row>
    <row r="41" spans="1:10" ht="15.75">
      <c r="A41" s="284" t="s">
        <v>412</v>
      </c>
      <c r="B41" s="269">
        <v>2500</v>
      </c>
      <c r="C41" s="285">
        <v>36264</v>
      </c>
      <c r="D41" s="272"/>
      <c r="E41" s="272"/>
      <c r="F41" s="272"/>
      <c r="G41" s="272"/>
      <c r="H41" s="272"/>
      <c r="I41" s="273"/>
      <c r="J41" s="287">
        <v>2500</v>
      </c>
    </row>
    <row r="42" spans="1:10" ht="15.75">
      <c r="A42" s="284" t="s">
        <v>413</v>
      </c>
      <c r="B42" s="269">
        <v>5000</v>
      </c>
      <c r="C42" s="285">
        <v>36194</v>
      </c>
      <c r="D42" s="286" t="s">
        <v>410</v>
      </c>
      <c r="E42" s="272"/>
      <c r="F42" s="272"/>
      <c r="G42" s="272"/>
      <c r="H42" s="272"/>
      <c r="I42" s="273"/>
      <c r="J42" s="287">
        <v>5000</v>
      </c>
    </row>
    <row r="43" spans="1:10" ht="15.75">
      <c r="A43" s="284" t="s">
        <v>414</v>
      </c>
      <c r="B43" s="269">
        <v>5000</v>
      </c>
      <c r="C43" s="285">
        <v>35695</v>
      </c>
      <c r="D43" s="286" t="s">
        <v>410</v>
      </c>
      <c r="E43" s="272"/>
      <c r="F43" s="272"/>
      <c r="G43" s="272"/>
      <c r="H43" s="272"/>
      <c r="I43" s="273"/>
      <c r="J43" s="287">
        <v>5000</v>
      </c>
    </row>
    <row r="44" spans="1:10" ht="15.75">
      <c r="A44" s="284" t="s">
        <v>415</v>
      </c>
      <c r="B44" s="269">
        <v>1200</v>
      </c>
      <c r="C44" s="285">
        <v>35633</v>
      </c>
      <c r="D44" s="286" t="s">
        <v>410</v>
      </c>
      <c r="E44" s="272"/>
      <c r="F44" s="272"/>
      <c r="G44" s="272"/>
      <c r="H44" s="272"/>
      <c r="I44" s="273"/>
      <c r="J44" s="287">
        <v>1200</v>
      </c>
    </row>
    <row r="45" spans="1:10" ht="15.75">
      <c r="A45" s="284" t="s">
        <v>416</v>
      </c>
      <c r="B45" s="269">
        <v>3600</v>
      </c>
      <c r="C45" s="285">
        <v>35603</v>
      </c>
      <c r="D45" s="286" t="s">
        <v>410</v>
      </c>
      <c r="E45" s="272"/>
      <c r="F45" s="272"/>
      <c r="G45" s="272"/>
      <c r="H45" s="272"/>
      <c r="I45" s="273"/>
      <c r="J45" s="287">
        <v>3600</v>
      </c>
    </row>
    <row r="46" spans="1:10" ht="15.75">
      <c r="A46" s="284" t="s">
        <v>417</v>
      </c>
      <c r="B46" s="269">
        <v>30000</v>
      </c>
      <c r="C46" s="285">
        <v>35530</v>
      </c>
      <c r="D46" s="286"/>
      <c r="E46" s="272"/>
      <c r="F46" s="272"/>
      <c r="G46" s="272"/>
      <c r="H46" s="272"/>
      <c r="I46" s="273"/>
      <c r="J46" s="287">
        <v>30000</v>
      </c>
    </row>
    <row r="47" spans="1:10" ht="15.75">
      <c r="A47" s="284" t="s">
        <v>418</v>
      </c>
      <c r="B47" s="269">
        <v>20000</v>
      </c>
      <c r="C47" s="285">
        <v>35488</v>
      </c>
      <c r="D47" s="286" t="s">
        <v>410</v>
      </c>
      <c r="E47" s="272"/>
      <c r="F47" s="272"/>
      <c r="G47" s="272"/>
      <c r="H47" s="272"/>
      <c r="I47" s="273"/>
      <c r="J47" s="287">
        <v>20000</v>
      </c>
    </row>
    <row r="48" spans="1:10" ht="15.75">
      <c r="A48" s="284" t="s">
        <v>417</v>
      </c>
      <c r="B48" s="288">
        <v>20000</v>
      </c>
      <c r="C48" s="285">
        <v>35236</v>
      </c>
      <c r="D48" s="289"/>
      <c r="E48" s="272"/>
      <c r="F48" s="272"/>
      <c r="G48" s="272"/>
      <c r="H48" s="272"/>
      <c r="I48" s="273"/>
      <c r="J48" s="287">
        <v>20000</v>
      </c>
    </row>
    <row r="49" spans="1:10" ht="15.75">
      <c r="A49" s="284" t="s">
        <v>419</v>
      </c>
      <c r="B49" s="288">
        <v>5000</v>
      </c>
      <c r="C49" s="285">
        <v>32675</v>
      </c>
      <c r="D49" s="289"/>
      <c r="E49" s="279"/>
      <c r="F49" s="279"/>
      <c r="G49" s="279"/>
      <c r="H49" s="279"/>
      <c r="I49" s="279"/>
      <c r="J49" s="287">
        <v>5000</v>
      </c>
    </row>
    <row r="50" spans="1:10" ht="15.75">
      <c r="A50" s="284" t="s">
        <v>420</v>
      </c>
      <c r="B50" s="288">
        <v>1500</v>
      </c>
      <c r="C50" s="285">
        <v>31167</v>
      </c>
      <c r="D50" s="289" t="s">
        <v>410</v>
      </c>
      <c r="E50" s="279"/>
      <c r="F50" s="279"/>
      <c r="G50" s="279"/>
      <c r="H50" s="279"/>
      <c r="I50" s="279"/>
      <c r="J50" s="287">
        <v>1500</v>
      </c>
    </row>
    <row r="51" spans="1:10" ht="15.75">
      <c r="A51" s="284" t="s">
        <v>421</v>
      </c>
      <c r="B51" s="288">
        <v>1300</v>
      </c>
      <c r="C51" s="285">
        <v>30471</v>
      </c>
      <c r="D51" s="289" t="s">
        <v>410</v>
      </c>
      <c r="E51" s="279"/>
      <c r="F51" s="279"/>
      <c r="G51" s="279"/>
      <c r="H51" s="279"/>
      <c r="I51" s="279"/>
      <c r="J51" s="287">
        <v>1300</v>
      </c>
    </row>
    <row r="52" spans="1:10" ht="15.75">
      <c r="A52" s="284" t="s">
        <v>422</v>
      </c>
      <c r="B52" s="288">
        <v>1500</v>
      </c>
      <c r="C52" s="285">
        <v>30078</v>
      </c>
      <c r="D52" s="289" t="s">
        <v>410</v>
      </c>
      <c r="E52" s="279"/>
      <c r="F52" s="279"/>
      <c r="G52" s="279"/>
      <c r="H52" s="279"/>
      <c r="I52" s="279"/>
      <c r="J52" s="287">
        <v>1500</v>
      </c>
    </row>
    <row r="53" spans="1:10" ht="15.75">
      <c r="A53" s="284" t="s">
        <v>422</v>
      </c>
      <c r="B53" s="269">
        <v>1000</v>
      </c>
      <c r="C53" s="285">
        <v>29664</v>
      </c>
      <c r="D53" s="286" t="s">
        <v>410</v>
      </c>
      <c r="E53" s="279"/>
      <c r="F53" s="279"/>
      <c r="G53" s="279"/>
      <c r="H53" s="279"/>
      <c r="I53" s="279"/>
      <c r="J53" s="287">
        <v>1000</v>
      </c>
    </row>
    <row r="54" spans="1:10" ht="15.75">
      <c r="A54" s="284" t="s">
        <v>423</v>
      </c>
      <c r="B54" s="269">
        <v>500</v>
      </c>
      <c r="C54" s="285">
        <v>28817</v>
      </c>
      <c r="D54" s="286" t="s">
        <v>410</v>
      </c>
      <c r="E54" s="279"/>
      <c r="F54" s="279"/>
      <c r="G54" s="279"/>
      <c r="H54" s="279"/>
      <c r="I54" s="279"/>
      <c r="J54" s="287">
        <v>500</v>
      </c>
    </row>
    <row r="55" spans="1:10" ht="15.75">
      <c r="A55" s="284" t="s">
        <v>424</v>
      </c>
      <c r="B55" s="269">
        <v>1250</v>
      </c>
      <c r="C55" s="285">
        <v>28730</v>
      </c>
      <c r="D55" s="286" t="s">
        <v>410</v>
      </c>
      <c r="E55" s="279"/>
      <c r="F55" s="279"/>
      <c r="G55" s="279"/>
      <c r="H55" s="279"/>
      <c r="I55" s="279"/>
      <c r="J55" s="287">
        <v>1250</v>
      </c>
    </row>
    <row r="56" spans="1:10" ht="14.25" customHeight="1" thickBot="1">
      <c r="A56" s="290" t="s">
        <v>425</v>
      </c>
      <c r="B56" s="291">
        <v>1250</v>
      </c>
      <c r="C56" s="292">
        <v>28549</v>
      </c>
      <c r="D56" s="293" t="s">
        <v>410</v>
      </c>
      <c r="E56" s="294"/>
      <c r="F56" s="294"/>
      <c r="G56" s="294"/>
      <c r="H56" s="294"/>
      <c r="I56" s="294"/>
      <c r="J56" s="295">
        <v>1250</v>
      </c>
    </row>
    <row r="57" spans="1:10" ht="27" customHeight="1" thickBot="1">
      <c r="A57" s="296" t="s">
        <v>209</v>
      </c>
      <c r="B57" s="297">
        <f>SUM(B11:B56)</f>
        <v>2649948.2599999998</v>
      </c>
      <c r="C57" s="298"/>
      <c r="D57" s="299"/>
      <c r="E57" s="300"/>
      <c r="F57" s="300">
        <f>SUM(F11:F56)</f>
        <v>2532348.2599999998</v>
      </c>
      <c r="G57" s="300" t="s">
        <v>426</v>
      </c>
      <c r="H57" s="300"/>
      <c r="I57" s="300"/>
      <c r="J57" s="301">
        <f>SUM(J11:J56)</f>
        <v>117600</v>
      </c>
    </row>
    <row r="58" spans="1:10" ht="11.25" customHeight="1">
      <c r="A58" s="122"/>
      <c r="B58" s="302"/>
      <c r="C58" s="215"/>
      <c r="D58" s="303"/>
      <c r="E58" s="302"/>
      <c r="F58" s="302"/>
      <c r="G58" s="302"/>
      <c r="H58" s="302"/>
      <c r="I58" s="302"/>
      <c r="J58" s="302"/>
    </row>
    <row r="59" spans="1:10" ht="30" customHeight="1">
      <c r="A59" s="304" t="s">
        <v>192</v>
      </c>
      <c r="B59" s="304"/>
      <c r="C59" s="304"/>
      <c r="D59" s="304"/>
      <c r="E59" s="304"/>
    </row>
    <row r="60" spans="1:10" ht="30" customHeight="1">
      <c r="A60" s="305"/>
      <c r="B60" s="305"/>
      <c r="C60" s="305"/>
      <c r="D60" s="306"/>
      <c r="E60" s="305"/>
      <c r="F60" s="307"/>
      <c r="G60" s="307"/>
    </row>
    <row r="61" spans="1:10" ht="30" customHeight="1">
      <c r="A61" s="305"/>
      <c r="B61" s="305"/>
      <c r="C61" s="305"/>
      <c r="D61" s="306"/>
      <c r="E61" s="305"/>
      <c r="F61" s="307"/>
      <c r="G61" s="307"/>
    </row>
    <row r="62" spans="1:10" ht="30" customHeight="1">
      <c r="A62" s="305"/>
      <c r="B62" s="305"/>
      <c r="C62" s="305"/>
      <c r="D62" s="305"/>
      <c r="E62" s="305"/>
      <c r="F62" s="307"/>
    </row>
    <row r="65" spans="1:7">
      <c r="A65" s="308"/>
      <c r="B65" s="309"/>
      <c r="C65" s="310"/>
      <c r="D65" s="309"/>
      <c r="E65" s="311"/>
      <c r="F65" s="311"/>
      <c r="G65" s="309"/>
    </row>
    <row r="66" spans="1:7" ht="18.75">
      <c r="A66" s="312" t="s">
        <v>247</v>
      </c>
      <c r="B66" s="313"/>
      <c r="C66" s="314"/>
      <c r="D66" s="313"/>
      <c r="E66" s="313"/>
      <c r="F66" s="312" t="s">
        <v>427</v>
      </c>
      <c r="G66" s="313"/>
    </row>
    <row r="67" spans="1:7" ht="18.75">
      <c r="A67" s="315" t="s">
        <v>195</v>
      </c>
      <c r="B67" s="315"/>
      <c r="C67" s="316"/>
      <c r="D67" s="315"/>
      <c r="E67" s="315"/>
      <c r="F67" s="315" t="s">
        <v>428</v>
      </c>
      <c r="G67" s="315"/>
    </row>
  </sheetData>
  <sheetProtection password="CCC5" sheet="1" objects="1" scenarios="1"/>
  <mergeCells count="10">
    <mergeCell ref="A59:E59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20%IRA</vt:lpstr>
      <vt:lpstr>LDRRM</vt:lpstr>
      <vt:lpstr>SEF</vt:lpstr>
      <vt:lpstr>CASHFLOWS</vt:lpstr>
      <vt:lpstr>TRUSTFUND</vt:lpstr>
      <vt:lpstr>UNLIQUIDATED.CASH.ADV.</vt:lpstr>
      <vt:lpstr>'20%IRA'!Print_Area</vt:lpstr>
      <vt:lpstr>'20%IRA'!Print_Titles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Itaxpang32</cp:lastModifiedBy>
  <cp:lastPrinted>2016-05-16T08:34:31Z</cp:lastPrinted>
  <dcterms:created xsi:type="dcterms:W3CDTF">2014-06-05T16:09:33Z</dcterms:created>
  <dcterms:modified xsi:type="dcterms:W3CDTF">2016-05-30T00:46:55Z</dcterms:modified>
</cp:coreProperties>
</file>