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4020" windowWidth="20550" windowHeight="4080" firstSheet="3" activeTab="9"/>
  </bookViews>
  <sheets>
    <sheet name="1st qtr" sheetId="4" state="hidden" r:id="rId1"/>
    <sheet name="2nd qtr" sheetId="5" state="hidden" r:id="rId2"/>
    <sheet name="Sheet3" sheetId="3" state="hidden" r:id="rId3"/>
    <sheet name="20% IRA" sheetId="6" r:id="rId4"/>
    <sheet name="STATEMENT OF DEBT.SERVICE" sheetId="7" r:id="rId5"/>
    <sheet name="LDRRMC" sheetId="8" r:id="rId6"/>
    <sheet name="SEF" sheetId="9" r:id="rId7"/>
    <sheet name="CASH.FLOWS" sheetId="10" r:id="rId8"/>
    <sheet name="TRUST.FUND" sheetId="11" r:id="rId9"/>
    <sheet name="UNLIQUIDATED.CASH" sheetId="12" r:id="rId10"/>
  </sheets>
  <externalReferences>
    <externalReference r:id="rId11"/>
  </externalReferences>
  <definedNames>
    <definedName name="_xlnm.Print_Area" localSheetId="0">'1st qtr'!$A$1:$L$63</definedName>
    <definedName name="_xlnm.Print_Area" localSheetId="3">'20% IRA'!$A$1:$I$169</definedName>
    <definedName name="_xlnm.Print_Area" localSheetId="1">'2nd qtr'!$A$1:$I$82</definedName>
    <definedName name="_xlnm.Print_Titles" localSheetId="0">'1st qtr'!$8:$9</definedName>
    <definedName name="_xlnm.Print_Titles" localSheetId="3">'20% IRA'!$7:$8</definedName>
    <definedName name="_xlnm.Print_Titles" localSheetId="1">'2nd qtr'!$8:$9</definedName>
  </definedNames>
  <calcPr calcId="124519"/>
</workbook>
</file>

<file path=xl/calcChain.xml><?xml version="1.0" encoding="utf-8"?>
<calcChain xmlns="http://schemas.openxmlformats.org/spreadsheetml/2006/main">
  <c r="J37" i="12"/>
  <c r="G37"/>
  <c r="F37"/>
  <c r="B37"/>
  <c r="G14" i="11"/>
  <c r="J57" i="10"/>
  <c r="I53"/>
  <c r="I48"/>
  <c r="J54" s="1"/>
  <c r="I47"/>
  <c r="I36"/>
  <c r="I42" s="1"/>
  <c r="J43" s="1"/>
  <c r="I33"/>
  <c r="I19"/>
  <c r="I24" s="1"/>
  <c r="I16"/>
  <c r="I17" s="1"/>
  <c r="J25" s="1"/>
  <c r="J55" s="1"/>
  <c r="J58" s="1"/>
  <c r="I36" i="9" l="1"/>
  <c r="I37" s="1"/>
  <c r="F46" i="8"/>
  <c r="E46"/>
  <c r="D46"/>
  <c r="C45"/>
  <c r="G45" s="1"/>
  <c r="G44"/>
  <c r="G43"/>
  <c r="G42"/>
  <c r="G41"/>
  <c r="C41"/>
  <c r="G40"/>
  <c r="G39"/>
  <c r="G38"/>
  <c r="C37"/>
  <c r="G36"/>
  <c r="C36"/>
  <c r="G35"/>
  <c r="C34"/>
  <c r="G34" s="1"/>
  <c r="G33"/>
  <c r="G32"/>
  <c r="C32"/>
  <c r="C31"/>
  <c r="B31"/>
  <c r="B46" s="1"/>
  <c r="G46" s="1"/>
  <c r="G30"/>
  <c r="G29"/>
  <c r="G28"/>
  <c r="G27"/>
  <c r="G26"/>
  <c r="G25"/>
  <c r="C25"/>
  <c r="G24"/>
  <c r="C24"/>
  <c r="C46" s="1"/>
  <c r="G23"/>
  <c r="G22"/>
  <c r="F19"/>
  <c r="F47" s="1"/>
  <c r="E19"/>
  <c r="E47" s="1"/>
  <c r="D19"/>
  <c r="D47" s="1"/>
  <c r="C19"/>
  <c r="G19" s="1"/>
  <c r="B19"/>
  <c r="B47" s="1"/>
  <c r="G18"/>
  <c r="G17"/>
  <c r="G16"/>
  <c r="G15"/>
  <c r="G14"/>
  <c r="C14"/>
  <c r="G47" l="1"/>
  <c r="C47"/>
  <c r="G31"/>
  <c r="I29" i="7" l="1"/>
  <c r="F29"/>
  <c r="E29"/>
  <c r="D29"/>
  <c r="K28"/>
  <c r="J28"/>
  <c r="G28"/>
  <c r="K27"/>
  <c r="G27"/>
  <c r="H27" s="1"/>
  <c r="K26"/>
  <c r="H26"/>
  <c r="H29" s="1"/>
  <c r="G26"/>
  <c r="K25"/>
  <c r="G25"/>
  <c r="K24"/>
  <c r="J24"/>
  <c r="G24"/>
  <c r="K23"/>
  <c r="J23"/>
  <c r="G23"/>
  <c r="K22"/>
  <c r="J22"/>
  <c r="G22"/>
  <c r="K21"/>
  <c r="J21"/>
  <c r="G21"/>
  <c r="K20"/>
  <c r="J20"/>
  <c r="G20"/>
  <c r="K19"/>
  <c r="J19"/>
  <c r="G19"/>
  <c r="K18"/>
  <c r="J18"/>
  <c r="G18"/>
  <c r="K17"/>
  <c r="J17"/>
  <c r="G17"/>
  <c r="K16"/>
  <c r="J16"/>
  <c r="G16"/>
  <c r="K15"/>
  <c r="J15"/>
  <c r="G15"/>
  <c r="K14"/>
  <c r="K29" s="1"/>
  <c r="J14"/>
  <c r="J29" s="1"/>
  <c r="G14"/>
  <c r="G13"/>
  <c r="G29" s="1"/>
  <c r="G155" i="6"/>
  <c r="G152"/>
  <c r="G151"/>
  <c r="G150"/>
  <c r="G133"/>
  <c r="G125"/>
  <c r="G122"/>
  <c r="G121"/>
  <c r="G118"/>
  <c r="G116"/>
  <c r="C116"/>
  <c r="G114"/>
  <c r="C113"/>
  <c r="G103"/>
  <c r="C103"/>
  <c r="G24"/>
  <c r="G82" i="5" l="1"/>
  <c r="G81"/>
  <c r="G80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1"/>
  <c r="G50"/>
  <c r="G49"/>
  <c r="G48"/>
  <c r="G47"/>
  <c r="G46"/>
  <c r="G45"/>
  <c r="G44"/>
  <c r="G43"/>
  <c r="G23"/>
  <c r="G24"/>
  <c r="G25"/>
  <c r="G26"/>
  <c r="G27"/>
  <c r="G28"/>
  <c r="G29"/>
  <c r="G30"/>
  <c r="G31"/>
  <c r="G32"/>
  <c r="G33"/>
  <c r="G34"/>
  <c r="G35"/>
  <c r="G36"/>
  <c r="G37"/>
  <c r="G38"/>
  <c r="G39"/>
  <c r="G22"/>
  <c r="C77"/>
  <c r="C73"/>
  <c r="G57"/>
  <c r="G21"/>
  <c r="G20"/>
  <c r="G16"/>
  <c r="G15"/>
  <c r="G12"/>
</calcChain>
</file>

<file path=xl/sharedStrings.xml><?xml version="1.0" encoding="utf-8"?>
<sst xmlns="http://schemas.openxmlformats.org/spreadsheetml/2006/main" count="1465" uniqueCount="787">
  <si>
    <t>FDP Form 7- 20% Component of the IRA Utilization</t>
  </si>
  <si>
    <t>20% COMPONENT OF THE IRA UTILIZATION</t>
  </si>
  <si>
    <t>Province, City or Municipality:  PANGASINAN</t>
  </si>
  <si>
    <t>PROGRAM OR PROJECT</t>
  </si>
  <si>
    <t>LOCATION</t>
  </si>
  <si>
    <t>TOTAL COST</t>
  </si>
  <si>
    <t>DATE STARTED</t>
  </si>
  <si>
    <t>TARGET COMPLETION DATE</t>
  </si>
  <si>
    <t>% OF COMPLETION</t>
  </si>
  <si>
    <t>TOTAL COST INCURRED TO DATE</t>
  </si>
  <si>
    <t>PROJECT STATUS</t>
  </si>
  <si>
    <t>No. of Extensions, if any</t>
  </si>
  <si>
    <t>Social Development</t>
  </si>
  <si>
    <t>8917-1</t>
  </si>
  <si>
    <t>Bugallon, Pangasinan</t>
  </si>
  <si>
    <t>Binmaley, Pangasinan</t>
  </si>
  <si>
    <t xml:space="preserve"> Lingayen, Pangasinan</t>
  </si>
  <si>
    <t>Tayug, Pangasinan</t>
  </si>
  <si>
    <t>Lingayen, Pangasinan</t>
  </si>
  <si>
    <t>Alaminos City</t>
  </si>
  <si>
    <t xml:space="preserve"> Bayambang, Pangasinan</t>
  </si>
  <si>
    <t>Bayambang, Pangasinan</t>
  </si>
  <si>
    <t>Economic  Development</t>
  </si>
  <si>
    <t>Environmental  Development</t>
  </si>
  <si>
    <t>FOR THE 1st QUARTER, CY 2015</t>
  </si>
  <si>
    <t xml:space="preserve"> PR# 0082</t>
  </si>
  <si>
    <t xml:space="preserve"> PR# 1202</t>
  </si>
  <si>
    <t xml:space="preserve"> PR#0036</t>
  </si>
  <si>
    <t xml:space="preserve"> PR#0614</t>
  </si>
  <si>
    <t xml:space="preserve"> PR#0312</t>
  </si>
  <si>
    <t xml:space="preserve"> PR#0763</t>
  </si>
  <si>
    <t xml:space="preserve"> PR#0059</t>
  </si>
  <si>
    <t xml:space="preserve"> PR#1237</t>
  </si>
  <si>
    <t xml:space="preserve"> PR#0378</t>
  </si>
  <si>
    <t xml:space="preserve"> PR#0630</t>
  </si>
  <si>
    <t xml:space="preserve"> PR#1187</t>
  </si>
  <si>
    <t xml:space="preserve"> PR#2456</t>
  </si>
  <si>
    <t xml:space="preserve"> PR#1916</t>
  </si>
  <si>
    <t xml:space="preserve"> PR#2621</t>
  </si>
  <si>
    <t xml:space="preserve"> PR#1319</t>
  </si>
  <si>
    <t>PR#0211</t>
  </si>
  <si>
    <t>PR#0157</t>
  </si>
  <si>
    <t>PR#0253</t>
  </si>
  <si>
    <t>PR#0212</t>
  </si>
  <si>
    <t>PR#1204</t>
  </si>
  <si>
    <t>PR#0060</t>
  </si>
  <si>
    <t>PR#1223</t>
  </si>
  <si>
    <t>PR#0754</t>
  </si>
  <si>
    <t>PR#0398</t>
  </si>
  <si>
    <t>PR#1034</t>
  </si>
  <si>
    <t>PR#0691</t>
  </si>
  <si>
    <t>PR#0631</t>
  </si>
  <si>
    <t>PR#2106</t>
  </si>
  <si>
    <t>PR#1879</t>
  </si>
  <si>
    <t>PR#1917</t>
  </si>
  <si>
    <t>PR#2184</t>
  </si>
  <si>
    <t>PR#1142</t>
  </si>
  <si>
    <t>PR#1796</t>
  </si>
  <si>
    <t>PR#2261</t>
  </si>
  <si>
    <t>PR#2807</t>
  </si>
  <si>
    <t>PR#2730</t>
  </si>
  <si>
    <t>PR#0903</t>
  </si>
  <si>
    <t>PR#0693</t>
  </si>
  <si>
    <t>Paid Jan., 2015</t>
  </si>
  <si>
    <t>PR#0311</t>
  </si>
  <si>
    <t>PR#2921</t>
  </si>
  <si>
    <t>PR#0704</t>
  </si>
  <si>
    <t>100 units diesel engine water pump with complete accessories</t>
  </si>
  <si>
    <t>Loans Granted to various Multi-Purpose Cooperatives and Associations</t>
  </si>
  <si>
    <t>PR#0632</t>
  </si>
  <si>
    <t>8919-2</t>
  </si>
  <si>
    <t>PR#0247</t>
  </si>
  <si>
    <t>PR#0379</t>
  </si>
  <si>
    <t xml:space="preserve"> Ketegan E/S., Brgy. Ketegan, Bautista, Pangasinan</t>
  </si>
  <si>
    <t>along Calarian Creek, Nursery, Tebag, Sta. Barbara, Pangasinan</t>
  </si>
  <si>
    <t>Alvear Street, Lingayen, Pangasinan</t>
  </si>
  <si>
    <t>Poblacion East, Bautista, Pangasinan</t>
  </si>
  <si>
    <t xml:space="preserve"> Tebag, Sta. Barbara, Pangasinan</t>
  </si>
  <si>
    <t xml:space="preserve"> Pangasinan Provincial Hospital</t>
  </si>
  <si>
    <t xml:space="preserve">396 MT Asphalt Pre-mix and 17 drums Emulsified Asphalt for the improvement of Road Network and Parking Area @ Bayambang Dist. Hospital, </t>
  </si>
  <si>
    <t>Brgy Mapolopolo, Basista, Pangasinan</t>
  </si>
  <si>
    <t>San Fabian, Pangasinan</t>
  </si>
  <si>
    <t xml:space="preserve"> 1st-6th Pangasinan Engineering Districts</t>
  </si>
  <si>
    <t>around the Province of Pangasinan</t>
  </si>
  <si>
    <t>Manaoag, Pangasinan</t>
  </si>
  <si>
    <t>Mr. Bernabe Cabrera Salayog- Financial Assistance, cost of tiling works of Sodality Road</t>
  </si>
  <si>
    <t>furnishing materials, labor, equipment  and others- for the completion of 2-storey Multi-Purpose building (Brgy. Hall),</t>
  </si>
  <si>
    <t xml:space="preserve"> San Guillermo, San Jacinto, Pangasinan</t>
  </si>
  <si>
    <t>Urbiztondo, Pangasinan</t>
  </si>
  <si>
    <t xml:space="preserve"> Sison, Pangasinan</t>
  </si>
  <si>
    <t>Brgy. Salomague Norte, Bugallon, Pangasinan</t>
  </si>
  <si>
    <t xml:space="preserve">414 MT Asphalt Pre-Mix and 18 drums Emulsified Asphalt in Asphalting of Balangobong Road, </t>
  </si>
  <si>
    <t>Alaminos, Pangasinan</t>
  </si>
  <si>
    <t>Brgy. Poponto, Bautista, Pangasinan</t>
  </si>
  <si>
    <t>Brgy. Macalong, Asingan, Pangasinan</t>
  </si>
  <si>
    <t xml:space="preserve"> Manaoag, Pangasinan</t>
  </si>
  <si>
    <t>Sison, Pangasinan</t>
  </si>
  <si>
    <t>259 MT Asphalt in Asphalting of Pinmilapil Road</t>
  </si>
  <si>
    <t>Dama de Noche St. and Cemetery road, Mapandan, Pangasinan</t>
  </si>
  <si>
    <t>Asingan, Pangasinan</t>
  </si>
  <si>
    <t>Brgy. Toboy, Asingan, Pangasinan</t>
  </si>
  <si>
    <t xml:space="preserve"> Proposed Concrete paving along San Jacinto-Pozorrubio Road, Lobong Section,</t>
  </si>
  <si>
    <t xml:space="preserve"> San Jacinto, Pangasinan</t>
  </si>
  <si>
    <t xml:space="preserve"> concreting of Sitio Cupang Road, </t>
  </si>
  <si>
    <t>Brgy. Umanday, Bugallon, Pangasinan</t>
  </si>
  <si>
    <t>PEO, Lingayen, Pangasinan</t>
  </si>
  <si>
    <t xml:space="preserve"> Tools needed for 2 drilling Team @ Waterworks Section, </t>
  </si>
  <si>
    <t xml:space="preserve"> construction of 1 unit Deepwell Handpump at</t>
  </si>
  <si>
    <t xml:space="preserve"> Nalsian - Bacayao, Calasiao, Pangasinan</t>
  </si>
  <si>
    <t xml:space="preserve">construction of one unit Artesian Well at </t>
  </si>
  <si>
    <t>Brgy. Leet, Sta. Barbara, Pangasinan</t>
  </si>
  <si>
    <t>Proposed Perimerer Fence</t>
  </si>
  <si>
    <t xml:space="preserve">Construction of Slope Protection </t>
  </si>
  <si>
    <t xml:space="preserve">2-Storey Multi-purpose Bldg. (ABC Building) Phase II, </t>
  </si>
  <si>
    <t xml:space="preserve">Construction of 1 unit 2-Storey Multi-Purpose Bldg., (Brgy. Hall), </t>
  </si>
  <si>
    <t xml:space="preserve">Additional works of various of various buildings at EPDH, </t>
  </si>
  <si>
    <t xml:space="preserve">Renovation/Improvement of Pangasinan Internal Affair Service (PIAS) Building, PNP Headquarters, </t>
  </si>
  <si>
    <t xml:space="preserve"> installation of Reinforced Concrete Culvert Pipes (RCCP)),  Nursery Compound,</t>
  </si>
  <si>
    <t xml:space="preserve"> Improvement of CT Scan Room</t>
  </si>
  <si>
    <t xml:space="preserve"> Rehabilitation/Concreting of Basement flooring of Malong and Palaris Buildings, Capitol Compound,</t>
  </si>
  <si>
    <t>construction of Philippine Affairs Office (Pangasinan Chapter), Capitol Compound,</t>
  </si>
  <si>
    <t xml:space="preserve">Repair/Rehab of Repair Bay 1 and Office Building, Motorpool Compound, </t>
  </si>
  <si>
    <t xml:space="preserve">construction of Multi-Purpose Bldg., (Brgy. Hall), </t>
  </si>
  <si>
    <t xml:space="preserve"> construction of Stone Masonry with Barriers along Mabilao-Binday Prov'l Road, </t>
  </si>
  <si>
    <t>repainting of various concrete bridges</t>
  </si>
  <si>
    <t xml:space="preserve">construction of Stone masonry with barrier and concreting of Road Shoulder along Mabilao-Binday Road, </t>
  </si>
  <si>
    <t xml:space="preserve">repainting of various Provicial Steel Bridges </t>
  </si>
  <si>
    <t xml:space="preserve"> repair of Sison Auditorium (Vice-Governor's Room), </t>
  </si>
  <si>
    <t xml:space="preserve">Asphalting and blocktopping of RHU and Municipal Hall Compound, </t>
  </si>
  <si>
    <t xml:space="preserve"> concreting of Brgy. Esperanza Road,</t>
  </si>
  <si>
    <t xml:space="preserve">Asphalting of Victorio-Pangascasan (Sual Coastal Road), Victoria Sec., </t>
  </si>
  <si>
    <t xml:space="preserve"> Asphalting of Frank's Canteen Compound, </t>
  </si>
  <si>
    <t xml:space="preserve"> Asphalt materials for the Proposed Blocktopping of Brgy. Buenlag Road, </t>
  </si>
  <si>
    <t xml:space="preserve"> blocktopping of Cervantes Road, </t>
  </si>
  <si>
    <t xml:space="preserve"> concreting and construction of slope protection (stone masonry)</t>
  </si>
  <si>
    <t>construction of stone masonry</t>
  </si>
  <si>
    <t xml:space="preserve">concreting of Tombor Road, Phase II, </t>
  </si>
  <si>
    <t xml:space="preserve"> blocktopping/patching of various Poblacion Roads</t>
  </si>
  <si>
    <t>asphalting of By-pass Road, Poblacion,</t>
  </si>
  <si>
    <t xml:space="preserve">Asphalting of Amagbagan Road, </t>
  </si>
  <si>
    <t xml:space="preserve">Asphalting of Poblacion road </t>
  </si>
  <si>
    <t xml:space="preserve"> Asphalting of Brgy. Macalong Road, </t>
  </si>
  <si>
    <t xml:space="preserve">asphalting of Pantal Road, </t>
  </si>
  <si>
    <t>Asphalting of various streets</t>
  </si>
  <si>
    <t>Asphalting various streets at</t>
  </si>
  <si>
    <t xml:space="preserve">construction of slope protection (Gabions) of the eroded riverbank along Shahani Road, </t>
  </si>
  <si>
    <t xml:space="preserve"> 1/28/2015</t>
  </si>
  <si>
    <t>Remarks (Date of Obligation)</t>
  </si>
  <si>
    <t>repair/improvement of Farmer's Pavillion</t>
  </si>
  <si>
    <t>Sta. Barbara, Pangasinan</t>
  </si>
  <si>
    <t>FOR THE 2nd QUARTER, CY 2015</t>
  </si>
  <si>
    <t>Ranger Design &amp; Constn PR#1202</t>
  </si>
  <si>
    <t>Ketegan E/S., Brgy. Ketegan, Bautista, Pangasinan</t>
  </si>
  <si>
    <t>BET C/S PR#0036</t>
  </si>
  <si>
    <t>Controlled 6-19-15</t>
  </si>
  <si>
    <t>Goodvibe Builders PR#0614</t>
  </si>
  <si>
    <t>CAD Constn PR#0312</t>
  </si>
  <si>
    <t>50% paid 5/2015 50% paid 6/2015</t>
  </si>
  <si>
    <t>Zota Trdg. &amp; Constn PR#0763</t>
  </si>
  <si>
    <t xml:space="preserve"> Poblacion East, Bautista, Pangasinan</t>
  </si>
  <si>
    <t xml:space="preserve"> Construction of 1 unit 2-Storey Multi-Purpose Bldg., (Brgy. Hall)</t>
  </si>
  <si>
    <t xml:space="preserve">construction of 2-Storey Multi-purpose Bldg. (ABC Building) Phase II, </t>
  </si>
  <si>
    <t>BET Constn &amp; Supply PR#0059</t>
  </si>
  <si>
    <t>Paid 5/2015</t>
  </si>
  <si>
    <t>Additional works of various of various buildings at EPDH</t>
  </si>
  <si>
    <t>60% paid 5/2015 40% paid 6/2015</t>
  </si>
  <si>
    <t xml:space="preserve"> Renovation/Improvement of Pangasinan Internal Affair Service (PIAS) Building, PNP Headquarters</t>
  </si>
  <si>
    <t>Paid 6/2015</t>
  </si>
  <si>
    <t>Improvement of CT Scan Room at Pangasinan Provincial Hospital</t>
  </si>
  <si>
    <t>San Carlos City</t>
  </si>
  <si>
    <t>CAD Constn PR#2456</t>
  </si>
  <si>
    <t xml:space="preserve"> MCB C/S PR#0630</t>
  </si>
  <si>
    <t xml:space="preserve">Construction of Philippine Affairs Office (Pangasinan Chapter), </t>
  </si>
  <si>
    <t>Capitol Compound, Lingayen, Pangasinan</t>
  </si>
  <si>
    <t>Ranger Design &amp; Constn PR#1916</t>
  </si>
  <si>
    <t>Motorpool Compound, Lingayen, Pangasinan</t>
  </si>
  <si>
    <t>Repair/Rehab of Repair Bay 1 and Office Building</t>
  </si>
  <si>
    <t xml:space="preserve"> PR#2234</t>
  </si>
  <si>
    <t>Obligated</t>
  </si>
  <si>
    <t xml:space="preserve">Concreting between Power house and Main Building @ Pozorrubio Community Hospital, </t>
  </si>
  <si>
    <t>Pozorrubio, Pangasinan</t>
  </si>
  <si>
    <t xml:space="preserve"> PR#0748</t>
  </si>
  <si>
    <t xml:space="preserve">Construction of materials Testing and Quality Control Bldg., </t>
  </si>
  <si>
    <t xml:space="preserve"> PR#4025</t>
  </si>
  <si>
    <t xml:space="preserve"> PR#2259</t>
  </si>
  <si>
    <t>Concreting of Sitio Cristobal Farm to Market Road,</t>
  </si>
  <si>
    <t xml:space="preserve"> Brgy. Cabilocaan, Calasiao, Pangasinan</t>
  </si>
  <si>
    <t xml:space="preserve"> PR#3266</t>
  </si>
  <si>
    <t>Brgy. Bolaoen, Bugallon, Pangasinan</t>
  </si>
  <si>
    <t>Concreting of Brgy, Auditorium (Floor Slab)</t>
  </si>
  <si>
    <t xml:space="preserve"> PR#4149</t>
  </si>
  <si>
    <t xml:space="preserve">Construction of Multi-purpose Gym (Phase 1) </t>
  </si>
  <si>
    <t xml:space="preserve">Brgy. Camantiles, Urdaneta, Pangasinan </t>
  </si>
  <si>
    <t xml:space="preserve"> PR#4221</t>
  </si>
  <si>
    <t>Brgy. Nacalobasaan, Urdaneta, Pangasinan</t>
  </si>
  <si>
    <t xml:space="preserve">Repair/rehabilitation of Outpost </t>
  </si>
  <si>
    <t xml:space="preserve"> PR#4026</t>
  </si>
  <si>
    <t xml:space="preserve">Repair/improvement of Day Care Center </t>
  </si>
  <si>
    <t xml:space="preserve"> PR#5360</t>
  </si>
  <si>
    <t>Repair/Restoration of Bengson-Yuson Bldg., Phase III</t>
  </si>
  <si>
    <t xml:space="preserve"> PR#1793</t>
  </si>
  <si>
    <t xml:space="preserve">Construction of Provincial Records and Archives Center </t>
  </si>
  <si>
    <t>BET C/S PR#0157</t>
  </si>
  <si>
    <t>Asphalting of Victorio-Pangascasan (Sual Coastal Road), Victoria Sec.</t>
  </si>
  <si>
    <t>BET C/S PR#0212</t>
  </si>
  <si>
    <t>Controlled 6-26-15</t>
  </si>
  <si>
    <t>Asphalting of Frank's Canteen Compound,</t>
  </si>
  <si>
    <t>Safeway C/S PR#0754</t>
  </si>
  <si>
    <t>60% paid 5/2015 40% Paid-6/2015</t>
  </si>
  <si>
    <t>Concreting and construction of slope protection (stone masonry)</t>
  </si>
  <si>
    <t>Ranger Design PR#0398</t>
  </si>
  <si>
    <t>60% paid 6/2015</t>
  </si>
  <si>
    <t>Construction of stone masonry</t>
  </si>
  <si>
    <t>W.M. Salayog PR#0691</t>
  </si>
  <si>
    <t>Construction of slope protection (Gabions) of the eroded riverbank</t>
  </si>
  <si>
    <t xml:space="preserve"> along Shahani Road, Brgy. Toboy, Asingan, Pangasinan</t>
  </si>
  <si>
    <t xml:space="preserve">Proposed Concrete paving along San Jacinto-Pozorrubio Road, </t>
  </si>
  <si>
    <t>Lobong Section, San Jacinto, Pangasinan</t>
  </si>
  <si>
    <t>PR#3163</t>
  </si>
  <si>
    <t>Concreting of Brgy. Bolaen,</t>
  </si>
  <si>
    <t xml:space="preserve"> Bugallon, Pangasinan</t>
  </si>
  <si>
    <t>PR#3906</t>
  </si>
  <si>
    <t>Poblacion, Bugallon, Pangasinan</t>
  </si>
  <si>
    <t>PR#2473</t>
  </si>
  <si>
    <t>PR#2094</t>
  </si>
  <si>
    <t xml:space="preserve">Asphalting of Bantugan-Malasin Road, </t>
  </si>
  <si>
    <t>Brgy. Bantugan, Pozorrubio, Pangasinan</t>
  </si>
  <si>
    <t>PR#3511</t>
  </si>
  <si>
    <t xml:space="preserve">Asphalting of Bical Sur Road, </t>
  </si>
  <si>
    <t>Brgy. Banaga, Bugallon, Pangasinan</t>
  </si>
  <si>
    <t>Asphalting of Access Road and Peripheral Area for Banca Parada 2015</t>
  </si>
  <si>
    <t>PR#3739</t>
  </si>
  <si>
    <t>PR#</t>
  </si>
  <si>
    <t>Construction of CHB Open Canal with Concrete Barrier</t>
  </si>
  <si>
    <t>Brgy. Tombor, Binmaley, Pangasinan</t>
  </si>
  <si>
    <t>PR#4279</t>
  </si>
  <si>
    <t>Asphalting/blocktopping of Namolan Road</t>
  </si>
  <si>
    <t>PR#4965</t>
  </si>
  <si>
    <t>Villasis, Pangasinan</t>
  </si>
  <si>
    <t>Asphalting Sitio Maburac Road, Brgy. Capulaan</t>
  </si>
  <si>
    <t>PR#4010</t>
  </si>
  <si>
    <t>Improvement/Asphalt repair of various farm to Market Roads</t>
  </si>
  <si>
    <t>PR#4230</t>
  </si>
  <si>
    <t>Asphalting of Linmansangan-Santiago Brgy. Road</t>
  </si>
  <si>
    <t>Binalonan, Pangasinan</t>
  </si>
  <si>
    <t>PR#5054</t>
  </si>
  <si>
    <t xml:space="preserve"> Asphalting(blocktopping) of Cemetery Road, </t>
  </si>
  <si>
    <t>Poblacion, Binalonan, Pangasinan</t>
  </si>
  <si>
    <t>PR#5034</t>
  </si>
  <si>
    <t>Blocktopping of Access Road going to Cemetery</t>
  </si>
  <si>
    <t>Poblacion, San Nicolas, Pangasinan</t>
  </si>
  <si>
    <t>PR#5130</t>
  </si>
  <si>
    <t xml:space="preserve">Construction of Stone masonry for Protection Wall </t>
  </si>
  <si>
    <t>Brgy. Caloocan Norte, Binmaley, Pangasinan</t>
  </si>
  <si>
    <t>PR#5757</t>
  </si>
  <si>
    <t>Reconstruction of Tumao Bridge</t>
  </si>
  <si>
    <t>PR#5564</t>
  </si>
  <si>
    <t>Rehab/Improvement of Dupo Bridge</t>
  </si>
  <si>
    <t>Brgy. Dupo, Binmaley, Pangasinan</t>
  </si>
  <si>
    <t>BET Constn PR#0704</t>
  </si>
  <si>
    <t>Paid 4-16-15</t>
  </si>
  <si>
    <t>Concreting of Sitio Cupang Road</t>
  </si>
  <si>
    <t>PR#4009</t>
  </si>
  <si>
    <t>Installation of 2 units airconditon and 1 set computer with printer at Lingayen Capital Senior Citizen Federation Bldg.</t>
  </si>
  <si>
    <t>8912-4</t>
  </si>
  <si>
    <t>PR#4558</t>
  </si>
  <si>
    <t>Various spare parts of Dredging Machine at PEO</t>
  </si>
  <si>
    <t>PR#6583</t>
  </si>
  <si>
    <t>Materials for the Extension/Improvement of Side Slope/Riverbank protection</t>
  </si>
  <si>
    <t>Brgy. Talibaew, Calasiao, Pangasinan</t>
  </si>
  <si>
    <t>PR#4560</t>
  </si>
  <si>
    <t>Provision of Boulder Bank Protection along Marusay Bridge, Phase III</t>
  </si>
  <si>
    <t>Brgy. Quesban, Calasiao, Pangasinan</t>
  </si>
  <si>
    <t>8917-3</t>
  </si>
  <si>
    <t>PR#3576</t>
  </si>
  <si>
    <t>PR#3402</t>
  </si>
  <si>
    <t>Province of Pangasinan</t>
  </si>
  <si>
    <t>Brand New Water Well Drill Machine for Construction/Repair/Rehabilitation of various waterworks projects</t>
  </si>
  <si>
    <t>Various materials for materials Testing and Quality Control Division (Tools and Equipments)</t>
  </si>
  <si>
    <t>PR#5310</t>
  </si>
  <si>
    <t>Sta. Barbara Provincial Nursery</t>
  </si>
  <si>
    <t>Construction of drainage canal for the newly constructed nursery propagation structures</t>
  </si>
  <si>
    <t>PR#3335</t>
  </si>
  <si>
    <t>Repair/rehabilitation and Construction of Deep Well Source</t>
  </si>
  <si>
    <t>Namatucan,Agno, Pangasinan</t>
  </si>
  <si>
    <t>PR#4256</t>
  </si>
  <si>
    <t>Construction of 1 unit deepwell Handpump Level 1 (Sleeve converted)</t>
  </si>
  <si>
    <t>Brgy. Bical Sur, Bayambang, Pangasinan</t>
  </si>
  <si>
    <t>PR#4253</t>
  </si>
  <si>
    <t>Construction of 1 unit deepwell Handpump (Level 1)</t>
  </si>
  <si>
    <t>Maasin, Mangaldan, Pangasinan</t>
  </si>
  <si>
    <t>PR#2857</t>
  </si>
  <si>
    <t>Construction of 1 unit deepwell Source with Deepwell Motorpump at Manaoag Community Hospital</t>
  </si>
  <si>
    <t>PR#4255</t>
  </si>
  <si>
    <t>Brgy. Banzal, Sta. Barbara, Pangasinan</t>
  </si>
  <si>
    <t>PR#3333</t>
  </si>
  <si>
    <t>Repair/replacement of Motorpump at Provincial  Social Welfare Dev't Office</t>
  </si>
  <si>
    <t>Poblacion, Lingayen, Pangasinan</t>
  </si>
  <si>
    <t>PR#4071</t>
  </si>
  <si>
    <t>Construction of 3 units deepwell (Level 1) Artesian Well</t>
  </si>
  <si>
    <t>Brgy. Cabuloan, Urdaneta City</t>
  </si>
  <si>
    <t>PR#4308</t>
  </si>
  <si>
    <t>Installation of G.I. Pipes with cylinder brass Pump Assembly</t>
  </si>
  <si>
    <t>Brgy. Linoc, Binmaley, Pangasinan</t>
  </si>
  <si>
    <t>Jonemy Trdg. PR#5685</t>
  </si>
  <si>
    <t>Lark Trdg. PR#5684</t>
  </si>
  <si>
    <t>F &amp; N C/S PR#5683</t>
  </si>
  <si>
    <t>150 pcs. Jetmatic Pumps and GI Pipes</t>
  </si>
  <si>
    <t xml:space="preserve"> Jetmatic Pumps and GI Pipes</t>
  </si>
  <si>
    <t>Distributed to different Barangays in Pangasinan</t>
  </si>
  <si>
    <t>PR#6321</t>
  </si>
  <si>
    <t>PR#6787</t>
  </si>
  <si>
    <t>PR#6627</t>
  </si>
  <si>
    <t>PR#7025</t>
  </si>
  <si>
    <t>4918-1</t>
  </si>
  <si>
    <t>Equipment for various Community Hospitals</t>
  </si>
  <si>
    <t>Equipment for various District Hospitals</t>
  </si>
  <si>
    <t>9921-1</t>
  </si>
  <si>
    <t>Amortization of Principal and Interest</t>
  </si>
  <si>
    <t>Asphalting and blocktopping of RHU and Municipal Hall Compound</t>
  </si>
  <si>
    <t>Completion of Senior Citizen Bldg., and Reconstruction of Perimeter Fence with Steel Gate and Concreting of Parking Space</t>
  </si>
  <si>
    <t>Brgy. Pinmaludpod, Urdaneta City, Pangasinan</t>
  </si>
  <si>
    <t>Concreting of Tombor Road, Phase II</t>
  </si>
  <si>
    <t>Improvement/blocktopping of Salingcaoet Road</t>
  </si>
  <si>
    <t>Improvement (Asphalting and blocktopping of Manambong-San Gabriell-Paragos Road</t>
  </si>
  <si>
    <t>REFERENCES</t>
  </si>
  <si>
    <t>Mapandan, Pangasinan</t>
  </si>
  <si>
    <t>For the 4th Quarter, CY 2015</t>
  </si>
  <si>
    <t>12 drums Emulsified Asphalt,405 MT Asphalt Pre-Mix</t>
  </si>
  <si>
    <t>6 units chainsaw for repair and clearing of Provincial Roads</t>
  </si>
  <si>
    <t>Various materials for repainting of various concrete bridges</t>
  </si>
  <si>
    <t>500 pcs. 20 mm x 30' corrugated steel bars for construction/expansion of facility of Dagupan City Jail</t>
  </si>
  <si>
    <t>Materials, labor, and other incidentals for the repainting of one 7-CL SB at Samson-Bengson E/S, Lingayen, Pangasinan</t>
  </si>
  <si>
    <t>Materials for the construction of drainage canal for the newly constructed nursery propagation structures at the Sta. Barbara Provincial Nursery</t>
  </si>
  <si>
    <t>966 MT Asphalt Pre-mix and 42 drums E. Asphalt - Improvement/rehabilitation of Salvacion-San Vicente Road, Rosales, Pangasinan</t>
  </si>
  <si>
    <t>2422 MT Asphalt Pre-mix, 104 drums E. Asphalt - Asphalting of San Juan-Resurreccion Road, Umingan, Pangasinan</t>
  </si>
  <si>
    <t>1472 MT Asphalt Pre-mix and 64 drums E. Asphalt - Improvement/rehabilitation of Nancalobasaan-Cabalitian Road, Umingan, Pangasinan</t>
  </si>
  <si>
    <t>Materials for materials Testing and Quality Control Division in the Province (Tools and Equipments)</t>
  </si>
  <si>
    <t xml:space="preserve"> Repair/Restoration of Bengson-Yuson Bldg., Phase III, </t>
  </si>
  <si>
    <t xml:space="preserve">construction of Mini Grandstand with Concrete Bleachers @ Camp Tito Abat, </t>
  </si>
  <si>
    <t xml:space="preserve">Construction of Storage Bldg., at Rehabilitation Center Phase 2, </t>
  </si>
  <si>
    <t xml:space="preserve">214 MT Asphalt Pre-mix, 10 drum E. Asphalt - Asphalting of Access Road and Parking Area at Camp Abat, </t>
  </si>
  <si>
    <t>construction of CHB Retaining Wall with Gabions</t>
  </si>
  <si>
    <t xml:space="preserve"> construction of Slope protection and Installation of RCCP, </t>
  </si>
  <si>
    <t>Sitio Bogtong Silag, Brgy. Sta Cruz, San Jacinto, Pangasinan</t>
  </si>
  <si>
    <t xml:space="preserve">repair/improvement of Sison Auditorium Bldg., </t>
  </si>
  <si>
    <t xml:space="preserve">completion of Health Center Bldg., </t>
  </si>
  <si>
    <t>Brgy. Anambongan, Basista, Pangasinan</t>
  </si>
  <si>
    <t xml:space="preserve">proposed construction of kitchen/dining at Camp Lt. Tito Abat, </t>
  </si>
  <si>
    <t xml:space="preserve">repair/rehabilitation of Motor pool guard house building, Capitol complex, </t>
  </si>
  <si>
    <t>construction of Multi-purpose Building (Brgy. Hall) in</t>
  </si>
  <si>
    <t xml:space="preserve"> Brgy. Lilimasan, San Carlos City, Pangasinan</t>
  </si>
  <si>
    <t>Brgy. Lipit, San Fabian, Pangasinan</t>
  </si>
  <si>
    <t>construction of Multi-purpose Gym (evacuation Center)</t>
  </si>
  <si>
    <t xml:space="preserve"> upgrading of feederline and main distribution panel at </t>
  </si>
  <si>
    <t>Bayambang District Hospital, Bayambang</t>
  </si>
  <si>
    <t>Brgy. Gayaman, Binmaley, Pangasinan</t>
  </si>
  <si>
    <t>construction of CHB Open Canal with Cross drainage</t>
  </si>
  <si>
    <t xml:space="preserve"> Samiley St., Magtaking, Bugallon, Pangasinan</t>
  </si>
  <si>
    <t>construction of Stone Masonry</t>
  </si>
  <si>
    <t xml:space="preserve"> construction of Stone Masonry at Palinar St.,</t>
  </si>
  <si>
    <t xml:space="preserve"> Brgy. Magtaking, Bugallon, Pangasinan</t>
  </si>
  <si>
    <t xml:space="preserve">1 drum emulsified asphalt and 16 MT Asphalt Pre-mix for the asphalting of pathway at GSP Headquarter, </t>
  </si>
  <si>
    <t>Capitol Compound, Lingayen, Pang.</t>
  </si>
  <si>
    <t>Around Pangasinan</t>
  </si>
  <si>
    <t>additional works for the renovation/improvement of Pangasinan Internal Affair Service (PIAS) Building, PNP Headquarters,</t>
  </si>
  <si>
    <t>Brgy. Poblacion, San Nicolas, Pangasinan</t>
  </si>
  <si>
    <t>construction of Multi-Purpose Bldg. (Brgy. Hall)</t>
  </si>
  <si>
    <t xml:space="preserve">replacement of waterproofing membrane of Capitol Compound, </t>
  </si>
  <si>
    <t>repair/improvement of Veteran's Park, Capitol complex,</t>
  </si>
  <si>
    <t>Lingayen District Hospital, Lingayen, Pangasinan</t>
  </si>
  <si>
    <t>upgrading of the existing single phase to 3-phase &amp; installation of MCB Panel, ATS Panel, Underground Feeder line Electrical Wiring</t>
  </si>
  <si>
    <t>finishing works of Evacuation/Multi-Purpose Center,</t>
  </si>
  <si>
    <t xml:space="preserve"> Aguilar, Pangasinan</t>
  </si>
  <si>
    <t xml:space="preserve">Proposed Construction of Senior Citizen Bldg., </t>
  </si>
  <si>
    <t>Brgy. Tulong, Urdaneta, Pangasinan</t>
  </si>
  <si>
    <t>construction of covered patchways w/ steel gate railings and Concrete benches at Senior Citizen Bldg.,</t>
  </si>
  <si>
    <t xml:space="preserve"> Laguit Centro, Bugallon, Pangasinan</t>
  </si>
  <si>
    <t xml:space="preserve"> Brgy. Galarin, Urbiztondo, Pangasinan</t>
  </si>
  <si>
    <t>construction of covered Court Phase I</t>
  </si>
  <si>
    <t xml:space="preserve"> Don Vicente Dam, Brgy. Bobonan, Pozorrubio</t>
  </si>
  <si>
    <t>Materials for the assistance for Canal Rehabilitation &amp; Extension</t>
  </si>
  <si>
    <t xml:space="preserve"> Ambonao Elem. School, Calasiao</t>
  </si>
  <si>
    <t xml:space="preserve"> rehab/improvement of 1 cl of existing 4 cl School Building</t>
  </si>
  <si>
    <t>Dagupan City</t>
  </si>
  <si>
    <t xml:space="preserve"> Binmaley, Pangasinan</t>
  </si>
  <si>
    <t xml:space="preserve"> repair/improvement of one unit 1 CL SB at Calit E/S,</t>
  </si>
  <si>
    <t>repair/improvement of one unit 2-CL SB at Carot NH/S,</t>
  </si>
  <si>
    <t xml:space="preserve"> Anda, Pangasinan</t>
  </si>
  <si>
    <t>San Jacinto, Pangasinan,</t>
  </si>
  <si>
    <t xml:space="preserve"> repair/rehabilitation of school building at Bolo E/S,  1 unit 3-CL SB, 1 unit, 5-CL SB</t>
  </si>
  <si>
    <t xml:space="preserve">improvement/extension of covered court at Lasip E/S, </t>
  </si>
  <si>
    <t xml:space="preserve"> repair/improvement of Grade III at Tampog E/S, </t>
  </si>
  <si>
    <t xml:space="preserve">raising of flood prone Area At Tandoc NH/S, </t>
  </si>
  <si>
    <t>San Carlos City, Pangasinan</t>
  </si>
  <si>
    <t xml:space="preserve"> Brgy. Macalong, Asingan, Pangasinan</t>
  </si>
  <si>
    <t xml:space="preserve">construction of Artesian Well at Brgy. Calanutan, </t>
  </si>
  <si>
    <t>San Nicolas, Pangasinan</t>
  </si>
  <si>
    <t>Brgy. Labit East, Urdaneta, Pangasinan</t>
  </si>
  <si>
    <t>construction of Artesian Well</t>
  </si>
  <si>
    <t>pest control treatment of Sison Auditorium Bldg., Lingayen, GSP Bldg., BSP Bldg., Lingayen, Dasol Community Hospital</t>
  </si>
  <si>
    <t>Lingayen, and Dasol,Pangasinan</t>
  </si>
  <si>
    <t>Pangapisan North, Lingayen</t>
  </si>
  <si>
    <t xml:space="preserve"> Extension of 1-Phase Line &amp; Installation of 1-25 KVA DX Transformer and Electrical Service (Sole User) for Aplaya Housing Project</t>
  </si>
  <si>
    <t>San Gonzales, San Quintin</t>
  </si>
  <si>
    <t>construction of 3 units Housing for electric Motor Power System</t>
  </si>
  <si>
    <t xml:space="preserve"> Brgy. Talibaew, Calasiao, Pangasinan</t>
  </si>
  <si>
    <t>Extensin/Improvement of Side Slope/Riverbank protection</t>
  </si>
  <si>
    <t xml:space="preserve"> provision of Boulder Bank Protection along Marusay Bridge, Phase III,  (part of P4,496,227.00 - continuing)</t>
  </si>
  <si>
    <t>construction of one unit Artesian Well</t>
  </si>
  <si>
    <t xml:space="preserve">repair/rehabilitation and Construction of Deep Well Source, </t>
  </si>
  <si>
    <t>construction of 1 unit deepwell Handpump Level 1 (Sleeve converted)</t>
  </si>
  <si>
    <t>construction of 1 unit deepwell Handpump (Level 1)</t>
  </si>
  <si>
    <t>construction of 3 units deepwell (Level 1) Artesian Well</t>
  </si>
  <si>
    <t xml:space="preserve">184 M.T. Asphalt Pre-Mix, 6 drums Emulsified Asphalt for the Proposed Blocktopping of hacienda Brgy. Road, </t>
  </si>
  <si>
    <t>483 MT Asphalt Pre-mix and 15 drums E. Asphalt - proposed Patching and blocktopping of Brgy. Road and Brgy. San Isidro Norte</t>
  </si>
  <si>
    <t>concreting of Camanang Road,</t>
  </si>
  <si>
    <t xml:space="preserve"> Urdaneta City, Pangasinan</t>
  </si>
  <si>
    <t>Everlasting St., Mapandan, Pangasinan</t>
  </si>
  <si>
    <t>236 MT Asphalt Pre-mix and 7 drums E. Asphalt - blocktopping</t>
  </si>
  <si>
    <t xml:space="preserve">300 MT Asphalt Pre-mix and 18 drums E. Asphalt - Routinary Maintenance (Patching &amp; blocktopping) of Capitol Cmpd. Road Network, </t>
  </si>
  <si>
    <t xml:space="preserve">7 drums E. Asphalt, 162 MT Asphalt Pre-mix for the Asphalting of Road leading to PSWDO Bldg., LDH Cmpd., </t>
  </si>
  <si>
    <t xml:space="preserve">327 MT Asphalt Pre-mix and 14 drums e. Asphalt - Asphalting of Road Network at OPAG Cmpd., </t>
  </si>
  <si>
    <t>Improvement/Widening/Concreting of farm to market road,</t>
  </si>
  <si>
    <t xml:space="preserve"> Brgy. Anonang, San Fabian, Pangasinan</t>
  </si>
  <si>
    <t xml:space="preserve">Asphalting/blocktopping of various roads, </t>
  </si>
  <si>
    <t>Mangaldan, Pangasinan</t>
  </si>
  <si>
    <t>18 drums Emulsified Asphalt and 587 Asphalt Pre-mix for the proposed asphalting/blocktopping of Municipal/ Brgy. Streets,</t>
  </si>
  <si>
    <t xml:space="preserve"> Urbiztondo, Pangasinan</t>
  </si>
  <si>
    <t>Brgy. Turac East, San Carlos City</t>
  </si>
  <si>
    <t>Materials, labor and equipment and other incidentals necessary for the restoration of Damaged foot path</t>
  </si>
  <si>
    <t>Materials, labor and other incidentals for the riprapping of Aroo Br. Approach along Malasiqui-Catablan Rd.,</t>
  </si>
  <si>
    <t xml:space="preserve"> Bolaoet, Malasiqui, Pangasinan</t>
  </si>
  <si>
    <t>Talostang, Malasiqui, Pangasinan</t>
  </si>
  <si>
    <t>3 drums E. Asphalt and 92 MT Asphalt Pre-mix for the proposed blocktopping of Brgy. Road</t>
  </si>
  <si>
    <t>101 MT Asphalt Pre-mix, 3 drums E. Asphalt in the improvement/blocktopping of Brgy. Vacante Rd.</t>
  </si>
  <si>
    <t>30 drums E. Asphalt, 658 MT Asphalt Pre-mix in Asphalting/blocktopping of Baay Road,</t>
  </si>
  <si>
    <t xml:space="preserve">22 drums E. Asphalt and 512 MT asphalt Pre-mix in the asphalting of Capandanan Road, </t>
  </si>
  <si>
    <t xml:space="preserve">16 drums E. Asphalt, 383 M.T. Asphalt Pre-mix in Asphalting of Cabacaraan Road, </t>
  </si>
  <si>
    <t>San Manuel, Pangasinan</t>
  </si>
  <si>
    <t xml:space="preserve">16 drums E. Asphalt, 535 M.T. Asphalt Pre-mix in blocktopping of various streets, </t>
  </si>
  <si>
    <t>Poblacion, Aguilar, Pangasinan</t>
  </si>
  <si>
    <t>23 drums E. Asphalt, 518 MT Asphalt Pre-mix for the asphalting of Tagudin Rd.,</t>
  </si>
  <si>
    <t xml:space="preserve"> Brgy. Tagudin, Mabini, Pangasinan</t>
  </si>
  <si>
    <t xml:space="preserve"> Brgy. Don Pedro, Malasiqui, Pangasinan</t>
  </si>
  <si>
    <t>10 drums Emulsified asphalt and 227 MT Asphalt Pre-mix for the Proposed Asphalting of various Roads</t>
  </si>
  <si>
    <t xml:space="preserve">459 MT Asphalt Pre-mix, for the asphalt overlay of Parking Area of Palaris Bldg., ( fronting LTO) &amp; nrscc Complex, </t>
  </si>
  <si>
    <t>Lingayen, Pangsinan</t>
  </si>
  <si>
    <t xml:space="preserve">12 drums E. Asphalt and 395 MT Asphalt Pre-mix for the proposed blocktopping at Sitio Samiley-Pandel Road, </t>
  </si>
  <si>
    <t>Domalandan East, Lingayen, Pangasinan</t>
  </si>
  <si>
    <t>Burgos St., Poblacion, Binmaley, Pangasinan</t>
  </si>
  <si>
    <t>Mapandan</t>
  </si>
  <si>
    <t>construction of RCCP drainage canal</t>
  </si>
  <si>
    <t xml:space="preserve"> Improvement/rehabilitation of Mapandan-Urdaneta Rd., </t>
  </si>
  <si>
    <t xml:space="preserve">concreting of Urdaneta-Asingan-Tayug Rd., Ariston East, West, </t>
  </si>
  <si>
    <t>Asingan</t>
  </si>
  <si>
    <t xml:space="preserve">3 drums E. Asphalt and 115 MT Asphalt Pre-mix for the improvement/patching  blocktopping of San Carlos-Aguilar Road (Aguilar Section), Bocboc East, </t>
  </si>
  <si>
    <t>Aguilar, Pangasinan</t>
  </si>
  <si>
    <t xml:space="preserve">23 drums E. Asphalt, 592 MT Asphalt Pre-mix for the asphalting/blocktopping of Asan Norte Road, Pinmilapil Road (going to Cemetery) and Esperanza Road, </t>
  </si>
  <si>
    <t xml:space="preserve">17 drums Emulsified asphalt and 552 MT Asphalt pre-mix in blocktopping of San Miguel-San Macario Road, </t>
  </si>
  <si>
    <t>Natividad, Pangasinan</t>
  </si>
  <si>
    <t>concreting of Brgy. Road,</t>
  </si>
  <si>
    <t xml:space="preserve"> San Miguel, Calasiao, Pangasinan</t>
  </si>
  <si>
    <t xml:space="preserve"> Brgy. Gais-Guipe Road, Dasol, Pangasinan</t>
  </si>
  <si>
    <t>115 MT Asphalt Pre-mix, 4 drums E. Asphalt - blocktopping</t>
  </si>
  <si>
    <t>concreting of Parian - Bantocaling - Bantay Road,</t>
  </si>
  <si>
    <t xml:space="preserve"> Mangatarem, Pangasinan</t>
  </si>
  <si>
    <t xml:space="preserve"> improvement/rehabilitation of Bued-Ambonao Road, </t>
  </si>
  <si>
    <t>Calasaiao</t>
  </si>
  <si>
    <t>San Antonio Road, Alaminos City, Pangasinan</t>
  </si>
  <si>
    <t>590 MT Asphalt Pre-mix and 24 drums E. Asphalt for the asphalting/blocktopping</t>
  </si>
  <si>
    <t>San Agustin Rd., Sto. Tomas, Pangasinan</t>
  </si>
  <si>
    <t>520 MT Asphalt Pre-mix and 19 drums E. Asphalt for the asphalting</t>
  </si>
  <si>
    <t>Quibuar Road, Alaminos City</t>
  </si>
  <si>
    <t>518 MT Asphalt Pre-mix and 23 drums Emulsified Asphalt for asphalting</t>
  </si>
  <si>
    <t>Sta. Maria Norte Road, Binalonan, Pangasinan</t>
  </si>
  <si>
    <t>13 drums E. Asphalt and 299 MT Asphalt Pre-mix for the asphalting</t>
  </si>
  <si>
    <t>Brgy. Bolo, San Jacinto, Pangasinan</t>
  </si>
  <si>
    <t>construction of Reinforced Concrete Deck Girder (RCDG) Bridge</t>
  </si>
  <si>
    <t>various barangays/municipalities/cities of San Carlos, Bugallon, and Aguilar, Pangasinan</t>
  </si>
  <si>
    <t>construction/installation of 20 units STWIP</t>
  </si>
  <si>
    <t xml:space="preserve">construction/installation of 17 units STWIP in </t>
  </si>
  <si>
    <t>various barangays/municipalities of Mangaldan, Manaoag, Sn. Fabian, San Jacinto, Laoac, Pangasinan</t>
  </si>
  <si>
    <t>various barangays in Bautista, Pangasinan</t>
  </si>
  <si>
    <t>construction/installation of 15 units STWIP</t>
  </si>
  <si>
    <t>various barangays and municipalities of Urbiztondo and Basista, Pangasinanj</t>
  </si>
  <si>
    <t>construction/installation of 17 units STWIP</t>
  </si>
  <si>
    <t>various barangays and municipalities of Bayambang, San Carlos City, and Malasiqui, Pangasinan</t>
  </si>
  <si>
    <t xml:space="preserve"> various barangays of Urbiztondo and Basista, Pangasinan</t>
  </si>
  <si>
    <t>construction/installation of 18 units STWIP</t>
  </si>
  <si>
    <t xml:space="preserve">construction/installation of 19 units STWIP in </t>
  </si>
  <si>
    <t>various barangays and municipalities of Agno, Bolinao, Sual, Dasol and Alaminos, Pangasinan</t>
  </si>
  <si>
    <t xml:space="preserve"> various barangays and municipalities of Sison, Sto. Tomas, Villasis, Sta. Maria, San Quintin, Umingan, San Nicolas and Tayug, Pangasinan</t>
  </si>
  <si>
    <t>Various materials, construction/installation of 16 units STWIP</t>
  </si>
  <si>
    <t>various barangays and municipalities of Alcala, Binalonan and Pozorrubio, Pangasinan</t>
  </si>
  <si>
    <t xml:space="preserve"> construction/installation of 16 units STWIP</t>
  </si>
  <si>
    <t xml:space="preserve">Rehabilitation/Improvement of Dupo Bridge, </t>
  </si>
  <si>
    <t xml:space="preserve">improvement/rehabilitation of Bued-Ambonao Road, </t>
  </si>
  <si>
    <t>Calasiao, Pangasinan</t>
  </si>
  <si>
    <t>concreting of Mabini Breeding Station Road,</t>
  </si>
  <si>
    <t xml:space="preserve"> Mabini, Pangasinan</t>
  </si>
  <si>
    <t xml:space="preserve">Improvement/rehabilitation of Mapandan - Urdaneta Road, </t>
  </si>
  <si>
    <t xml:space="preserve">concreting of Road and construction of drainage canal along Casantamarian - Dipalo Road, </t>
  </si>
  <si>
    <t>San Quintin, Pangasinan</t>
  </si>
  <si>
    <t xml:space="preserve"> concreting of Parian - Bantocaling - Bantay Road, </t>
  </si>
  <si>
    <t>Mangatarem, Pangasinan</t>
  </si>
  <si>
    <t xml:space="preserve">Improvement/rehabilitation of Calasiao - Railroad Station, </t>
  </si>
  <si>
    <t xml:space="preserve">pment and other incidentals for the Improvement/rehabilitation of Manaoag - Mapandan Road, </t>
  </si>
  <si>
    <t xml:space="preserve">concreting of Olo - Naguilayan Road, </t>
  </si>
  <si>
    <t xml:space="preserve">Materials, labor, equipment and other incidentals for the concreting of Urdaneta - Asingan - Tayug Road, Ariston East and West, </t>
  </si>
  <si>
    <t>219 MT Asphalt Pre-mix 7 drums E. Asphalt - Asphalting of Dangley- Aloleng - Mamio Road,</t>
  </si>
  <si>
    <t xml:space="preserve"> Agno, Pangasinan</t>
  </si>
  <si>
    <t xml:space="preserve">1524 MT Asphalt Pre-mix, 66 drums E. Asphalt - Asphalting of Rajal - Esmeralda Road, </t>
  </si>
  <si>
    <t>Balungao, Pangasinan</t>
  </si>
  <si>
    <t>2547 MT Asphalt Pre-mix and 95 drums E. Asphalt - Improvement/Rehabilitation of Bani - Mabini Road,</t>
  </si>
  <si>
    <t xml:space="preserve"> Bani and Mabini, Pangasinan</t>
  </si>
  <si>
    <t>1642 MT Asphalt Pre-mix and 71 drums E. Asphalt - Improvement/Rehabilitation of Poponto - Villanueva Road,</t>
  </si>
  <si>
    <t xml:space="preserve"> Bautista, Pangasinan</t>
  </si>
  <si>
    <t xml:space="preserve">1150 MT Asphalt Pre-mix and 50 drums E. Asphalt - Improvement/rehabilitation of Bayambang - Urbiztondo Road, </t>
  </si>
  <si>
    <t xml:space="preserve">1398 MT Asphalt Pre-mix and 61 drums E. Asphalt - Improvement/rehabilitation of Binalonan-San Manuel Road, </t>
  </si>
  <si>
    <t xml:space="preserve">1806 MT Asphalt Pre-mix, 79 drums E. Asphalt Asphalting of Burgos-Iliw-Iliw Road, </t>
  </si>
  <si>
    <t>Burgos, Pangasinan</t>
  </si>
  <si>
    <t xml:space="preserve">690 MT Asphalt Pre-mix, 30 drums E. Asphalt - Asphalting of Patar - Capandanan Road, </t>
  </si>
  <si>
    <t>Mabini, Pangasinan</t>
  </si>
  <si>
    <t xml:space="preserve">621 MT Asphalt Pre-mix, 27 drums E. Asphalt - Improvement/rehabilitation of Mapandan-Urdaneta Road, </t>
  </si>
  <si>
    <t xml:space="preserve">1518 MT Asphalt Pre-mix and 66 drums E. Asphalt - Improvement/rehabilitation of Pao-Pozorrubio Road, </t>
  </si>
  <si>
    <t xml:space="preserve">621 MT Asphalt Pre-mix, and 19 drums E. asphalt - blocktopping of Licsi-Manaoag Sugar Central Road, </t>
  </si>
  <si>
    <t xml:space="preserve">1719 MT Asphalt Pre-mix and 52 drums E. Asphalt - Improvement/rehabiitation (blocktopping) of Mapandan-Manaoag Road, </t>
  </si>
  <si>
    <t xml:space="preserve">806 MT Asphalt Pre-mix and 35 drums E. Asphalt - Improvement/blocktopping of Mapandan-Urdaneta road, </t>
  </si>
  <si>
    <t xml:space="preserve">1380 MT Pre-mix and 60 drums E. Asphalt - Improvement/rehabilitation of San Jacinto-Pozorrubio Road, </t>
  </si>
  <si>
    <t>966 MT Asphalt Pre-mix and 42 drums E. Asphalt - Improvement/rehabilitation of Pozorrubio-Sogcong Road,</t>
  </si>
  <si>
    <t xml:space="preserve"> Pozorrubio, Pangasinan</t>
  </si>
  <si>
    <t xml:space="preserve">1725 MT Asphalt Pre-mix and 75 drums E. Asphalt -Asphalting of Urbiztondo-San Carlos Road, </t>
  </si>
  <si>
    <t xml:space="preserve">690 MT Asphalt Pre-mix, and 30 drums E. Asphalt - Improvement/rehabilitation of Asingan-San Manuel-Agno Gorge Road, </t>
  </si>
  <si>
    <t xml:space="preserve">414 MT Asphalt and 14 drums E. Asphalt - Improvement/rehabilitation of Poblacion Natividad-Salud-Sta. Maria Road, </t>
  </si>
  <si>
    <t>Natividad,Pangasinan</t>
  </si>
  <si>
    <t>380 MT Asphalt Pre-mix and 17 drums E. Asphalt - Improvement/rehabilitation of  Batakil-Sison Road,</t>
  </si>
  <si>
    <t xml:space="preserve">828 MT Asphalt Pre-mix, 36 drums E. Asphalt - Asphalting of Cabatuan-Nampalcan Road, </t>
  </si>
  <si>
    <t>Umingan, Pangasinan</t>
  </si>
  <si>
    <t>828 MT Asphalt Pre-mix, 36 drums E. Asphalt - Asphalting of Villabantog-Calitlitan Road,</t>
  </si>
  <si>
    <t xml:space="preserve"> Umingan, Pangasinan</t>
  </si>
  <si>
    <t xml:space="preserve">472 MT Asphalt Pre-mix, 21 drums E. Asphalt - Asphalting of Cadamortisan-Diket Road, </t>
  </si>
  <si>
    <t xml:space="preserve">1035 MT Asphalt Pre-mix and 45 drums E. Asphalt - Improvement/rehabilitation of Urbiztondo-Bayambang Road, </t>
  </si>
  <si>
    <t xml:space="preserve">1104 MT Asphalt Pre-mix and 48 drums E. Asphalt - Improvement/rehabilitation of Urdaneta-Manaoag Rd., </t>
  </si>
  <si>
    <t>San Vicente, Urdaneta, Pangasinan</t>
  </si>
  <si>
    <t xml:space="preserve">621 MT Asphalt Pre-mix and 27 drums E. Asphalt - Improvement/rehabilitation of Urdaneta-Asingan Road, via Calepaan, </t>
  </si>
  <si>
    <t>Urdaneta City, Pangasinan</t>
  </si>
  <si>
    <t xml:space="preserve">690 MT Asphalt Pre-mix and 30 drums E. Asphalt - Improvement/rehabilitation of Urdaneta-Cili Jct. Road, </t>
  </si>
  <si>
    <t xml:space="preserve">1265 MT Asphalt Pre-mix, 39 drums E. Asphalt - blocktopping of Tayug - Natividad Road (with Exemptions), </t>
  </si>
  <si>
    <t xml:space="preserve">Materials, labor, and other incidentals for the new construction of Lokeb RCDG ( to replace , existing Bridge), </t>
  </si>
  <si>
    <t>Malasiqui, Pangasinan</t>
  </si>
  <si>
    <t xml:space="preserve">Materials, labor and other incidentals for proposed concrete paving of Brgy. Balingasay Rd., </t>
  </si>
  <si>
    <t>Bolinao, Pangasinan</t>
  </si>
  <si>
    <t>40000 pcs. Mangrove propagules ( Bakawan Babae, Bakawan Lalaki, Baowan Bato) propagation of Mangrove, Bolinao Prov'l Mangrove Nursery, Arnedo,  3rd Qtr, CY 2015</t>
  </si>
  <si>
    <t>Nov. 2015</t>
  </si>
  <si>
    <t>Materials Only</t>
  </si>
  <si>
    <t xml:space="preserve"> </t>
  </si>
  <si>
    <t>Labor and Materials Only</t>
  </si>
  <si>
    <t xml:space="preserve"> 03-24-14</t>
  </si>
  <si>
    <t>We hereby certify that we have reviewed the contents and hereby attest to the veracity and correctness of the data or information contained in this document.</t>
  </si>
  <si>
    <t>AMADO T. ESPINO, JR.</t>
  </si>
  <si>
    <t>Governor</t>
  </si>
  <si>
    <t>Loans Only</t>
  </si>
  <si>
    <t>Materials and Labor Only</t>
  </si>
  <si>
    <t>FDP Form 2 - Statement of Debt Service</t>
  </si>
  <si>
    <t>(DBM-LBP Form No. 6)</t>
  </si>
  <si>
    <t>ANNEX "F"</t>
  </si>
  <si>
    <t>Republic of the Phillippines</t>
  </si>
  <si>
    <t>General Fund</t>
  </si>
  <si>
    <t>For the Year 2016</t>
  </si>
  <si>
    <t>Date</t>
  </si>
  <si>
    <t>Principal</t>
  </si>
  <si>
    <t xml:space="preserve">                          Previous Payment</t>
  </si>
  <si>
    <t>Amount Due</t>
  </si>
  <si>
    <t xml:space="preserve">    Balance of the</t>
  </si>
  <si>
    <t>Creditor</t>
  </si>
  <si>
    <t>Contracted</t>
  </si>
  <si>
    <t>Term</t>
  </si>
  <si>
    <t>Amount</t>
  </si>
  <si>
    <t xml:space="preserve">        Made</t>
  </si>
  <si>
    <t xml:space="preserve"> (Budget Year)</t>
  </si>
  <si>
    <t xml:space="preserve">        Principal</t>
  </si>
  <si>
    <t>Interest</t>
  </si>
  <si>
    <t>Total</t>
  </si>
  <si>
    <t>Land Bank of the</t>
  </si>
  <si>
    <t>5 years</t>
  </si>
  <si>
    <t>-</t>
  </si>
  <si>
    <t xml:space="preserve">    Philippines</t>
  </si>
  <si>
    <t>7 years</t>
  </si>
  <si>
    <t>Dagupan Branch</t>
  </si>
  <si>
    <t>10 years</t>
  </si>
  <si>
    <t>8 years</t>
  </si>
  <si>
    <t>12//2012</t>
  </si>
  <si>
    <t>*8,250,000.00</t>
  </si>
  <si>
    <t>*</t>
  </si>
  <si>
    <t>TOTAL</t>
  </si>
  <si>
    <t>* The Interest Annual Amortization for 2015 from the approved OTLF2</t>
  </si>
  <si>
    <t>We hereby certify that we have reviewed the contents and hereby attest to the veracity and</t>
  </si>
  <si>
    <t>correctness of the data or information contained in this document.</t>
  </si>
  <si>
    <t>ARTURO  V.  SORIANO</t>
  </si>
  <si>
    <t>Provincial Accountant</t>
  </si>
  <si>
    <t xml:space="preserve">           Governor</t>
  </si>
  <si>
    <t>FDP Form 8 - Local Disaster Risk Reduction and Management Fund Utilization</t>
  </si>
  <si>
    <t>(COA Form)</t>
  </si>
  <si>
    <t>LOCAL DISASTER RISK REDUCTION AND MANAGEMENT FUND UTILIZATION</t>
  </si>
  <si>
    <t>For the Quarter OCTOBER - DECEMBER, CY 2015</t>
  </si>
  <si>
    <t>LDRRMF</t>
  </si>
  <si>
    <t>Particulars</t>
  </si>
  <si>
    <t>Quick Response</t>
  </si>
  <si>
    <t>Mitigation Fund</t>
  </si>
  <si>
    <t>NDRRMF</t>
  </si>
  <si>
    <t>From Other LGUs</t>
  </si>
  <si>
    <t>From Other Sources</t>
  </si>
  <si>
    <t>Fund (QRF)</t>
  </si>
  <si>
    <t>A. Sources of Funds:</t>
  </si>
  <si>
    <t>Current Appropriation</t>
  </si>
  <si>
    <t>Continuing Appropriation</t>
  </si>
  <si>
    <t>Previous Year's Appropriation transferred to the Special Trust Fund</t>
  </si>
  <si>
    <t>Transfers/Grants</t>
  </si>
  <si>
    <t>Others ( Please specify)</t>
  </si>
  <si>
    <t>Total Funds Available</t>
  </si>
  <si>
    <t>B. Utilization</t>
  </si>
  <si>
    <t>Medicines</t>
  </si>
  <si>
    <t>Medical Supplies</t>
  </si>
  <si>
    <t>Food Supplies</t>
  </si>
  <si>
    <t>Office Supplies</t>
  </si>
  <si>
    <t>Repair of Evacuation Center</t>
  </si>
  <si>
    <t>Institutional/Capacity Development ( Ex. Trainings, environmental assessment &amp; other related activities)</t>
  </si>
  <si>
    <t>Construction of Evacuation Center</t>
  </si>
  <si>
    <t>Equipment</t>
  </si>
  <si>
    <t>Transfer to other LGUs</t>
  </si>
  <si>
    <t>Other Maintenance and Operating Expenses</t>
  </si>
  <si>
    <t>Traveling Expense</t>
  </si>
  <si>
    <t>Training Expense</t>
  </si>
  <si>
    <t>IT Equipment &amp; Software</t>
  </si>
  <si>
    <t>Motor Vehicles</t>
  </si>
  <si>
    <t>Other Machineries and Equipment</t>
  </si>
  <si>
    <t>Watercrafts</t>
  </si>
  <si>
    <t>Other Property, Plant and Equipment</t>
  </si>
  <si>
    <t>Roads, Highways and Bridges</t>
  </si>
  <si>
    <t>Communication Equipment</t>
  </si>
  <si>
    <t>Gasoline, Oil, Lubricants</t>
  </si>
  <si>
    <t>Furniture &amp; Fixtures</t>
  </si>
  <si>
    <t>Donations</t>
  </si>
  <si>
    <t>Repair/Rehabilitation of Public Infrastructures, Roads, Highways and Bridges, etc.</t>
  </si>
  <si>
    <t>Repair &amp; Maintenance-Motor Vehicles</t>
  </si>
  <si>
    <t>Total Utilization</t>
  </si>
  <si>
    <t>Unutilized Balance</t>
  </si>
  <si>
    <t xml:space="preserve">I hereby certify that I have reviewed the contents and hereby attest to the veracity and correctness of the data or </t>
  </si>
  <si>
    <t>information containedin this document.</t>
  </si>
  <si>
    <t>ARTURO V. SORIANO</t>
  </si>
  <si>
    <t>FDP Form 11 - SEF Utilization</t>
  </si>
  <si>
    <t>(SEF Budget Accountability Form No. 1)</t>
  </si>
  <si>
    <t>REPORT OF SEF UTILIZATION</t>
  </si>
  <si>
    <t>For the Quarter Ending December 31, 2015</t>
  </si>
  <si>
    <t xml:space="preserve">Province/City Municipality </t>
  </si>
  <si>
    <t>Pangasinan</t>
  </si>
  <si>
    <t>Receipt from SEF</t>
  </si>
  <si>
    <t>Less:</t>
  </si>
  <si>
    <t>DISBURSEMENTS (broken down by expense class and by object of expenditure)</t>
  </si>
  <si>
    <t>Personal Services</t>
  </si>
  <si>
    <t>-0-</t>
  </si>
  <si>
    <t>Maintenance and Other Operating Expenses</t>
  </si>
  <si>
    <t>Capital Outlay</t>
  </si>
  <si>
    <t>Financial Expenses</t>
  </si>
  <si>
    <t>Sub-total</t>
  </si>
  <si>
    <t>Balance</t>
  </si>
  <si>
    <t>We hereby certify that we have reviewed the</t>
  </si>
  <si>
    <t>contents and hereby attest to the veracity and</t>
  </si>
  <si>
    <t>correctness of the data or information</t>
  </si>
  <si>
    <t>contained in this document.</t>
  </si>
  <si>
    <t>ARTURO V. SORIANO, CPA</t>
  </si>
  <si>
    <t xml:space="preserve">          Governor</t>
  </si>
  <si>
    <t>FDP Form 9 - Statement of Cash Flow</t>
  </si>
  <si>
    <t>PROVINCE OF PANGASINAN</t>
  </si>
  <si>
    <t>Statement of Cash Flows</t>
  </si>
  <si>
    <t>For the Year Ended December 31,2015</t>
  </si>
  <si>
    <t>Cash Flows from Operating Activities:</t>
  </si>
  <si>
    <t>Cash Inflows:</t>
  </si>
  <si>
    <t>Collection from Taxpayers</t>
  </si>
  <si>
    <t>Share from Internal Revenue Allotment</t>
  </si>
  <si>
    <t>Receipts from business/service income</t>
  </si>
  <si>
    <t>Interest Income</t>
  </si>
  <si>
    <t>Dividend Income</t>
  </si>
  <si>
    <t>Other Receipts</t>
  </si>
  <si>
    <t>Total Cash Inflow</t>
  </si>
  <si>
    <t>Cash Outflows:</t>
  </si>
  <si>
    <t>Payment of expenses</t>
  </si>
  <si>
    <t>Payment to suppliers and creditors</t>
  </si>
  <si>
    <t>Payment to employees</t>
  </si>
  <si>
    <t>Interest  Expenses</t>
  </si>
  <si>
    <t>Other Expenses</t>
  </si>
  <si>
    <t>Total Cash Outflow</t>
  </si>
  <si>
    <t>Net Cas Flows from Operating Activities</t>
  </si>
  <si>
    <t>Cash Flows from Investing Activities:</t>
  </si>
  <si>
    <t>Proceeds from Sale of Investment Property</t>
  </si>
  <si>
    <t>Proceeds from Sale/Disposal of  Property, Plant and</t>
  </si>
  <si>
    <t xml:space="preserve">        Equipment</t>
  </si>
  <si>
    <t>Proceeds from Sale of Non-Current Investments</t>
  </si>
  <si>
    <t>Collection of Principal on Loans to other Entities</t>
  </si>
  <si>
    <t>Purchase / Construction of Investment Property</t>
  </si>
  <si>
    <t xml:space="preserve">Purchase  / Construction of Property, Plant and </t>
  </si>
  <si>
    <t xml:space="preserve">         Equipment</t>
  </si>
  <si>
    <t>Investment</t>
  </si>
  <si>
    <t>Purchase of Bearer Biological Assets</t>
  </si>
  <si>
    <t>Purchase of Intangible Assets</t>
  </si>
  <si>
    <t>Grant of Loans</t>
  </si>
  <si>
    <t>Net Cash Flows from Investing Activities</t>
  </si>
  <si>
    <t>Cash Flows from Financing Activities:</t>
  </si>
  <si>
    <t>Proceeds from Issuance of Bonds</t>
  </si>
  <si>
    <t>Proceeds from Loans</t>
  </si>
  <si>
    <t>Payment of Long-Term Liabilities</t>
  </si>
  <si>
    <t>Retirement/Redemption of debt securities</t>
  </si>
  <si>
    <t>Payment of Loan Amortization</t>
  </si>
  <si>
    <t>Net Cash Flows from Financing Activities</t>
  </si>
  <si>
    <t xml:space="preserve">Total Cash Provided by Operating,Investing and </t>
  </si>
  <si>
    <t>Financing Activities</t>
  </si>
  <si>
    <t>Add:Cash at Beginning of the Year</t>
  </si>
  <si>
    <t>Cash at the End of the Year</t>
  </si>
  <si>
    <t xml:space="preserve"> Certified Correct: </t>
  </si>
  <si>
    <t>FDP Form 6 - Trust Fund Utilization</t>
  </si>
  <si>
    <t>CONSOLIDATED QUARTERLY REPORT ON GOVERNMENT PROJECTS, PROGRAMS or ACTIVITIES</t>
  </si>
  <si>
    <t>FOR THE OCTOBER - DECEMBER QUARTER, CY 2015</t>
  </si>
  <si>
    <r>
      <t xml:space="preserve">Province : </t>
    </r>
    <r>
      <rPr>
        <b/>
        <u/>
        <sz val="11"/>
        <color theme="1"/>
        <rFont val="Times New Roman"/>
        <family val="1"/>
      </rPr>
      <t>PANGASINAN</t>
    </r>
  </si>
  <si>
    <t>Program or Project</t>
  </si>
  <si>
    <t>Location</t>
  </si>
  <si>
    <t>Total Cost</t>
  </si>
  <si>
    <t>Date Started</t>
  </si>
  <si>
    <t>Target Completion Date</t>
  </si>
  <si>
    <t>Project Status</t>
  </si>
  <si>
    <t>Remarks</t>
  </si>
  <si>
    <t>% of Completion</t>
  </si>
  <si>
    <t>Total Cost Incurred to Date</t>
  </si>
  <si>
    <t>payment of 50% work accomplishment for furnishing labor, materials, equipment and other incidentals necessary for the CONCRETING OF Pogo-Diaz Farm-to-Market Road at Bautista, Pangasinan</t>
  </si>
  <si>
    <t>Pogo-Diaz, Bautista, Pangasinan</t>
  </si>
  <si>
    <t>fund from the Department of Agriculture</t>
  </si>
  <si>
    <t>payment of 50% work accomplishment for the concreting of Primicias Farm-to-Market Road, Bautista, Pangasinan</t>
  </si>
  <si>
    <t>Primicias, Bautista, Pangasinan</t>
  </si>
  <si>
    <t>payment of 50% work accomplishment for furnishing labor, materials, equipment and other incidentals necessary for the concreting of Asingan-San Manuel-Agno Gorge Road, Asingan, Pangasinan</t>
  </si>
  <si>
    <t>fund from the DPWH-SLRF</t>
  </si>
  <si>
    <t>payment of 50% work accomplishment for furnishing labor, materials, equipment and other incidentals necessary for the concreting of Olo-Naguilayan Road, Mangatarem, Pangasinan</t>
  </si>
  <si>
    <t>HON. AMADO T. ESPINO, JR.</t>
  </si>
  <si>
    <t>Provincial Governor</t>
  </si>
  <si>
    <t>FDP Form 12- Unliquidated Cash Advances</t>
  </si>
  <si>
    <t>As of December 31, 2015</t>
  </si>
  <si>
    <t xml:space="preserve">Province, City or Municipality: </t>
  </si>
  <si>
    <t>Name of Debtor
 (in alphabetical order)</t>
  </si>
  <si>
    <t xml:space="preserve">Amount Balance </t>
  </si>
  <si>
    <t>Date Granted</t>
  </si>
  <si>
    <t>Purpose</t>
  </si>
  <si>
    <t>Current</t>
  </si>
  <si>
    <t>Past Due</t>
  </si>
  <si>
    <t>Less than 30 days</t>
  </si>
  <si>
    <t>31-90 days</t>
  </si>
  <si>
    <t>91-365 days</t>
  </si>
  <si>
    <t>Over 1 year</t>
  </si>
  <si>
    <t>Over 2 years</t>
  </si>
  <si>
    <t>3 years and above</t>
  </si>
  <si>
    <t>Rommel Cardinoza</t>
  </si>
  <si>
    <t>Cornel V. dela Cruz</t>
  </si>
  <si>
    <t>Gerardo R. Santos</t>
  </si>
  <si>
    <t>Aurora L. Bacay</t>
  </si>
  <si>
    <t>Edwin B. Sison</t>
  </si>
  <si>
    <t>Maria Luisa A. Elduayan</t>
  </si>
  <si>
    <t>Maria Luisa A. Elduayan(PR#9673) - cash advance to defray expenses for the 1st Pangasinan Tourism Quiz Bee</t>
  </si>
  <si>
    <t>Atty. Verna T. Nava-Perez</t>
  </si>
  <si>
    <t>Atty. Verna T. Nava-Perez - Traveling Expenses, Registration fees of Board Members, Sept. 16-18, 2015, Prov'l Board Member League of the Philippines, Cagayan de Oro City</t>
  </si>
  <si>
    <t xml:space="preserve">Hon.Mojamito R. Libunao,Jr. </t>
  </si>
  <si>
    <t>Hon.Mojamito R. Libunao,Jr. -Travelling Expense/Reg.Fee for the 25th National Convention of the Prov'l Board Members League of the Phils. (PBMLP) to be held at Century Park Hotel, Manila on April 28-30,2015</t>
  </si>
  <si>
    <t>Salvador Vedaña</t>
  </si>
  <si>
    <t>Traveling Expenses</t>
  </si>
  <si>
    <t>Judge Dionisio C. Sison</t>
  </si>
  <si>
    <t>Eugenio G. Ramos</t>
  </si>
  <si>
    <t>BM Eduardo Perez, Sr.</t>
  </si>
  <si>
    <t>BM Rogelio Law</t>
  </si>
  <si>
    <t>Atty. Feliciano M. Bautista</t>
  </si>
  <si>
    <t>Roderick Mina</t>
  </si>
  <si>
    <t>Rodolfo M. Cortez</t>
  </si>
  <si>
    <t>BM Leonardo Caranto</t>
  </si>
  <si>
    <t>Maximu Dulay</t>
  </si>
  <si>
    <t>Federico Victorio</t>
  </si>
  <si>
    <t>Rodolfo Rivera</t>
  </si>
  <si>
    <t>Rodolfo Itchon</t>
  </si>
  <si>
    <t>Rodolfo Rodrigo</t>
  </si>
  <si>
    <t>Narciso Ramos</t>
  </si>
  <si>
    <t>Felipe Santillan</t>
  </si>
  <si>
    <t>AMADO T. ESPINO, JR</t>
  </si>
</sst>
</file>

<file path=xl/styles.xml><?xml version="1.0" encoding="utf-8"?>
<styleSheet xmlns="http://schemas.openxmlformats.org/spreadsheetml/2006/main">
  <numFmts count="9">
    <numFmt numFmtId="43" formatCode="_(* #,##0.00_);_(* \(#,##0.00\);_(* &quot;-&quot;??_);_(@_)"/>
    <numFmt numFmtId="164" formatCode="0.000%"/>
    <numFmt numFmtId="165" formatCode="_(\P* #,##0.00_);_(\P* \(#,##0.00\);_(&quot;$&quot;* &quot;-&quot;??_);_(@_)"/>
    <numFmt numFmtId="166" formatCode="_(\P#,##0.00_);_(* \(#,##0.00\);_(* &quot;-&quot;??_);_(@_)"/>
    <numFmt numFmtId="167" formatCode="_(&quot;P&quot;* #,##0.00_);_(&quot;P&quot;* \(#,##0.00\);_(&quot;P&quot;* &quot;-&quot;??_);_(@_)"/>
    <numFmt numFmtId="168" formatCode="_*\ #,##0.00_);_(&quot;$&quot;* \(#,##0.00\);_(&quot;$&quot;* &quot;-&quot;??_);_(@_)"/>
    <numFmt numFmtId="169" formatCode="_(\P* #,##0.00_);_(&quot;$&quot;* \(#,##0.00\);_(&quot;$&quot;* &quot;-&quot;??_);_(@_)"/>
    <numFmt numFmtId="170" formatCode="mm/dd/yyyy;@"/>
    <numFmt numFmtId="171" formatCode="mm/dd/yy;@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Franklin Gothic Medium Cond"/>
      <family val="2"/>
    </font>
    <font>
      <sz val="11"/>
      <name val="Cambria"/>
      <family val="1"/>
      <scheme val="major"/>
    </font>
    <font>
      <sz val="9"/>
      <name val="Cambria"/>
      <family val="1"/>
      <scheme val="major"/>
    </font>
    <font>
      <sz val="8"/>
      <name val="Cambria"/>
      <family val="1"/>
      <scheme val="major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vantGarde Bk BT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41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3" xfId="0" applyFont="1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43" fontId="4" fillId="0" borderId="1" xfId="1" applyFont="1" applyBorder="1" applyAlignment="1">
      <alignment vertical="center"/>
    </xf>
    <xf numFmtId="9" fontId="4" fillId="0" borderId="2" xfId="1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43" fontId="4" fillId="0" borderId="1" xfId="2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3" fontId="4" fillId="0" borderId="4" xfId="1" applyFont="1" applyBorder="1" applyAlignment="1">
      <alignment vertical="center"/>
    </xf>
    <xf numFmtId="9" fontId="4" fillId="0" borderId="7" xfId="1" applyNumberFormat="1" applyFont="1" applyBorder="1" applyAlignment="1">
      <alignment horizontal="center" vertical="center"/>
    </xf>
    <xf numFmtId="43" fontId="4" fillId="0" borderId="4" xfId="1" applyFont="1" applyBorder="1" applyAlignment="1">
      <alignment horizontal="center" vertical="center" wrapText="1"/>
    </xf>
    <xf numFmtId="43" fontId="4" fillId="0" borderId="3" xfId="1" applyFont="1" applyBorder="1" applyAlignment="1">
      <alignment horizontal="center" vertical="center" wrapText="1"/>
    </xf>
    <xf numFmtId="0" fontId="6" fillId="0" borderId="2" xfId="0" applyFont="1" applyBorder="1"/>
    <xf numFmtId="43" fontId="7" fillId="0" borderId="1" xfId="2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7" fillId="0" borderId="1" xfId="4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8" fillId="3" borderId="1" xfId="4" applyFont="1" applyFill="1" applyBorder="1" applyAlignment="1">
      <alignment horizontal="center" vertical="center" wrapText="1"/>
    </xf>
    <xf numFmtId="0" fontId="8" fillId="3" borderId="1" xfId="4" applyFont="1" applyFill="1" applyBorder="1" applyAlignment="1">
      <alignment horizontal="left" vertical="center" wrapText="1"/>
    </xf>
    <xf numFmtId="14" fontId="8" fillId="3" borderId="5" xfId="4" applyNumberFormat="1" applyFont="1" applyFill="1" applyBorder="1" applyAlignment="1">
      <alignment horizontal="center" vertical="center"/>
    </xf>
    <xf numFmtId="0" fontId="8" fillId="0" borderId="1" xfId="4" applyFont="1" applyBorder="1" applyAlignment="1">
      <alignment vertical="center" wrapText="1"/>
    </xf>
    <xf numFmtId="0" fontId="8" fillId="0" borderId="1" xfId="4" applyFont="1" applyBorder="1" applyAlignment="1">
      <alignment horizontal="left" vertical="center" wrapText="1"/>
    </xf>
    <xf numFmtId="43" fontId="8" fillId="3" borderId="1" xfId="2" applyFont="1" applyFill="1" applyBorder="1" applyAlignment="1">
      <alignment vertical="center"/>
    </xf>
    <xf numFmtId="43" fontId="8" fillId="3" borderId="1" xfId="2" applyNumberFormat="1" applyFont="1" applyFill="1" applyBorder="1" applyAlignment="1">
      <alignment vertical="center"/>
    </xf>
    <xf numFmtId="0" fontId="8" fillId="0" borderId="1" xfId="4" applyFont="1" applyBorder="1" applyAlignment="1">
      <alignment horizontal="center" vertical="center" wrapText="1"/>
    </xf>
    <xf numFmtId="9" fontId="4" fillId="0" borderId="1" xfId="1" applyNumberFormat="1" applyFont="1" applyBorder="1" applyAlignment="1">
      <alignment horizontal="center" vertical="center"/>
    </xf>
    <xf numFmtId="14" fontId="8" fillId="3" borderId="3" xfId="4" applyNumberFormat="1" applyFont="1" applyFill="1" applyBorder="1" applyAlignment="1">
      <alignment horizontal="center" vertical="center"/>
    </xf>
    <xf numFmtId="14" fontId="8" fillId="3" borderId="8" xfId="4" applyNumberFormat="1" applyFont="1" applyFill="1" applyBorder="1" applyAlignment="1">
      <alignment horizontal="center" vertical="center"/>
    </xf>
    <xf numFmtId="14" fontId="8" fillId="0" borderId="3" xfId="4" applyNumberFormat="1" applyFont="1" applyBorder="1" applyAlignment="1">
      <alignment horizontal="center" vertical="center"/>
    </xf>
    <xf numFmtId="14" fontId="8" fillId="0" borderId="8" xfId="4" applyNumberFormat="1" applyFont="1" applyBorder="1" applyAlignment="1">
      <alignment horizontal="center" vertical="center"/>
    </xf>
    <xf numFmtId="14" fontId="8" fillId="0" borderId="8" xfId="2" applyNumberFormat="1" applyFont="1" applyBorder="1" applyAlignment="1">
      <alignment horizontal="center" vertical="center" wrapText="1"/>
    </xf>
    <xf numFmtId="14" fontId="8" fillId="3" borderId="3" xfId="2" applyNumberFormat="1" applyFont="1" applyFill="1" applyBorder="1" applyAlignment="1">
      <alignment horizontal="center" vertical="center" wrapText="1"/>
    </xf>
    <xf numFmtId="43" fontId="4" fillId="0" borderId="8" xfId="1" applyFont="1" applyBorder="1" applyAlignment="1">
      <alignment horizontal="center" vertical="center" wrapText="1"/>
    </xf>
    <xf numFmtId="14" fontId="8" fillId="0" borderId="9" xfId="2" applyNumberFormat="1" applyFont="1" applyBorder="1" applyAlignment="1">
      <alignment horizontal="center" vertical="center" wrapText="1"/>
    </xf>
    <xf numFmtId="14" fontId="8" fillId="0" borderId="3" xfId="2" applyNumberFormat="1" applyFont="1" applyBorder="1" applyAlignment="1">
      <alignment horizontal="center" vertical="center" wrapText="1"/>
    </xf>
    <xf numFmtId="0" fontId="8" fillId="3" borderId="1" xfId="4" applyFont="1" applyFill="1" applyBorder="1" applyAlignment="1">
      <alignment vertical="center" wrapText="1"/>
    </xf>
    <xf numFmtId="43" fontId="8" fillId="0" borderId="1" xfId="2" applyFont="1" applyFill="1" applyBorder="1" applyAlignment="1">
      <alignment vertical="center"/>
    </xf>
    <xf numFmtId="9" fontId="7" fillId="0" borderId="1" xfId="2" applyNumberFormat="1" applyFont="1" applyBorder="1" applyAlignment="1">
      <alignment horizontal="center" vertical="center"/>
    </xf>
    <xf numFmtId="43" fontId="8" fillId="2" borderId="1" xfId="2" applyNumberFormat="1" applyFont="1" applyFill="1" applyBorder="1" applyAlignment="1">
      <alignment vertical="center"/>
    </xf>
    <xf numFmtId="0" fontId="6" fillId="0" borderId="1" xfId="0" applyFont="1" applyBorder="1"/>
    <xf numFmtId="0" fontId="3" fillId="0" borderId="1" xfId="0" applyFont="1" applyBorder="1"/>
    <xf numFmtId="0" fontId="8" fillId="0" borderId="1" xfId="5" applyFont="1" applyBorder="1" applyAlignment="1">
      <alignment horizontal="center" vertical="center"/>
    </xf>
    <xf numFmtId="0" fontId="7" fillId="0" borderId="2" xfId="4" applyFont="1" applyBorder="1" applyAlignment="1">
      <alignment horizontal="center" vertical="center" wrapText="1"/>
    </xf>
    <xf numFmtId="0" fontId="8" fillId="3" borderId="10" xfId="4" applyFont="1" applyFill="1" applyBorder="1" applyAlignment="1">
      <alignment vertical="center" wrapText="1"/>
    </xf>
    <xf numFmtId="43" fontId="8" fillId="0" borderId="10" xfId="2" applyFont="1" applyFill="1" applyBorder="1" applyAlignment="1">
      <alignment vertical="center"/>
    </xf>
    <xf numFmtId="43" fontId="8" fillId="3" borderId="5" xfId="2" applyFont="1" applyFill="1" applyBorder="1" applyAlignment="1">
      <alignment vertical="center"/>
    </xf>
    <xf numFmtId="9" fontId="8" fillId="3" borderId="10" xfId="2" applyNumberFormat="1" applyFont="1" applyFill="1" applyBorder="1" applyAlignment="1">
      <alignment horizontal="center" vertical="center"/>
    </xf>
    <xf numFmtId="14" fontId="8" fillId="3" borderId="5" xfId="2" applyNumberFormat="1" applyFont="1" applyFill="1" applyBorder="1" applyAlignment="1">
      <alignment horizontal="center" vertical="center" wrapText="1"/>
    </xf>
    <xf numFmtId="14" fontId="8" fillId="3" borderId="1" xfId="2" applyNumberFormat="1" applyFont="1" applyFill="1" applyBorder="1" applyAlignment="1">
      <alignment horizontal="center" vertical="center" wrapText="1"/>
    </xf>
    <xf numFmtId="14" fontId="8" fillId="3" borderId="8" xfId="2" applyNumberFormat="1" applyFont="1" applyFill="1" applyBorder="1" applyAlignment="1">
      <alignment horizontal="center" vertical="center" wrapText="1"/>
    </xf>
    <xf numFmtId="0" fontId="8" fillId="0" borderId="10" xfId="5" applyFont="1" applyBorder="1" applyAlignment="1">
      <alignment horizontal="center" vertical="center"/>
    </xf>
    <xf numFmtId="43" fontId="8" fillId="0" borderId="1" xfId="2" applyFont="1" applyBorder="1" applyAlignment="1">
      <alignment vertical="center"/>
    </xf>
    <xf numFmtId="9" fontId="8" fillId="0" borderId="2" xfId="2" applyNumberFormat="1" applyFont="1" applyBorder="1" applyAlignment="1">
      <alignment horizontal="center" vertical="center"/>
    </xf>
    <xf numFmtId="43" fontId="8" fillId="3" borderId="2" xfId="2" applyFont="1" applyFill="1" applyBorder="1" applyAlignment="1">
      <alignment vertical="center"/>
    </xf>
    <xf numFmtId="43" fontId="8" fillId="2" borderId="2" xfId="2" applyNumberFormat="1" applyFont="1" applyFill="1" applyBorder="1" applyAlignment="1">
      <alignment vertical="center"/>
    </xf>
    <xf numFmtId="43" fontId="8" fillId="3" borderId="1" xfId="2" applyFont="1" applyFill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 wrapText="1"/>
    </xf>
    <xf numFmtId="43" fontId="8" fillId="0" borderId="1" xfId="1" applyFont="1" applyBorder="1" applyAlignment="1">
      <alignment vertical="center" wrapText="1"/>
    </xf>
    <xf numFmtId="43" fontId="8" fillId="0" borderId="2" xfId="1" applyFont="1" applyBorder="1" applyAlignment="1">
      <alignment vertical="center" wrapText="1"/>
    </xf>
    <xf numFmtId="43" fontId="8" fillId="0" borderId="10" xfId="1" applyFont="1" applyBorder="1" applyAlignment="1">
      <alignment vertical="center" wrapText="1"/>
    </xf>
    <xf numFmtId="0" fontId="8" fillId="0" borderId="1" xfId="5" applyFont="1" applyBorder="1" applyAlignment="1">
      <alignment horizontal="center"/>
    </xf>
    <xf numFmtId="0" fontId="8" fillId="0" borderId="1" xfId="5" applyFont="1" applyBorder="1" applyAlignment="1">
      <alignment horizontal="left" wrapText="1"/>
    </xf>
    <xf numFmtId="43" fontId="8" fillId="0" borderId="1" xfId="2" applyNumberFormat="1" applyFont="1" applyBorder="1" applyAlignment="1">
      <alignment vertical="center"/>
    </xf>
    <xf numFmtId="0" fontId="8" fillId="0" borderId="1" xfId="4" applyFont="1" applyFill="1" applyBorder="1" applyAlignment="1">
      <alignment vertical="center" wrapText="1"/>
    </xf>
    <xf numFmtId="43" fontId="8" fillId="0" borderId="1" xfId="2" applyNumberFormat="1" applyFont="1" applyFill="1" applyBorder="1" applyAlignment="1">
      <alignment vertical="center"/>
    </xf>
    <xf numFmtId="164" fontId="10" fillId="0" borderId="1" xfId="2" applyNumberFormat="1" applyFont="1" applyBorder="1" applyAlignment="1">
      <alignment horizontal="center" vertical="center"/>
    </xf>
    <xf numFmtId="9" fontId="9" fillId="0" borderId="1" xfId="2" applyNumberFormat="1" applyFont="1" applyBorder="1" applyAlignment="1">
      <alignment horizontal="center" vertical="center"/>
    </xf>
    <xf numFmtId="10" fontId="10" fillId="0" borderId="1" xfId="2" applyNumberFormat="1" applyFont="1" applyBorder="1" applyAlignment="1">
      <alignment horizontal="center" vertical="center"/>
    </xf>
    <xf numFmtId="9" fontId="9" fillId="0" borderId="1" xfId="2" applyNumberFormat="1" applyFont="1" applyBorder="1" applyAlignment="1">
      <alignment horizontal="center" vertical="center" wrapText="1"/>
    </xf>
    <xf numFmtId="9" fontId="9" fillId="0" borderId="1" xfId="2" applyNumberFormat="1" applyFont="1" applyFill="1" applyBorder="1" applyAlignment="1">
      <alignment horizontal="center" vertical="center"/>
    </xf>
    <xf numFmtId="0" fontId="8" fillId="0" borderId="1" xfId="5" applyFont="1" applyBorder="1" applyAlignment="1">
      <alignment horizontal="left" vertical="center" wrapText="1"/>
    </xf>
    <xf numFmtId="43" fontId="8" fillId="0" borderId="1" xfId="1" applyFont="1" applyBorder="1" applyAlignment="1">
      <alignment vertical="center"/>
    </xf>
    <xf numFmtId="43" fontId="4" fillId="0" borderId="1" xfId="1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9" fontId="9" fillId="3" borderId="1" xfId="2" applyNumberFormat="1" applyFont="1" applyFill="1" applyBorder="1" applyAlignment="1">
      <alignment horizontal="center" vertical="center"/>
    </xf>
    <xf numFmtId="9" fontId="8" fillId="3" borderId="1" xfId="2" applyNumberFormat="1" applyFont="1" applyFill="1" applyBorder="1" applyAlignment="1">
      <alignment horizontal="center" vertical="center"/>
    </xf>
    <xf numFmtId="43" fontId="4" fillId="0" borderId="0" xfId="1" applyFont="1" applyBorder="1" applyAlignment="1">
      <alignment vertical="center"/>
    </xf>
    <xf numFmtId="9" fontId="4" fillId="0" borderId="0" xfId="1" applyNumberFormat="1" applyFont="1" applyBorder="1" applyAlignment="1">
      <alignment horizontal="center" vertical="center"/>
    </xf>
    <xf numFmtId="9" fontId="8" fillId="0" borderId="1" xfId="2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0" fontId="6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6" fillId="0" borderId="10" xfId="0" applyFont="1" applyBorder="1"/>
    <xf numFmtId="0" fontId="3" fillId="0" borderId="11" xfId="0" applyFont="1" applyBorder="1"/>
    <xf numFmtId="0" fontId="3" fillId="0" borderId="8" xfId="0" applyFont="1" applyBorder="1"/>
    <xf numFmtId="0" fontId="3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vertical="center" wrapText="1"/>
    </xf>
    <xf numFmtId="43" fontId="8" fillId="3" borderId="1" xfId="2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13" fillId="0" borderId="0" xfId="0" applyFont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2" xfId="1" applyFont="1" applyBorder="1" applyAlignment="1">
      <alignment horizontal="center" vertical="center"/>
    </xf>
    <xf numFmtId="43" fontId="4" fillId="0" borderId="3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0" fontId="0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0" xfId="0" applyFont="1"/>
    <xf numFmtId="0" fontId="11" fillId="0" borderId="0" xfId="0" applyFont="1" applyAlignment="1">
      <alignment horizontal="center"/>
    </xf>
    <xf numFmtId="0" fontId="0" fillId="0" borderId="11" xfId="0" applyBorder="1"/>
    <xf numFmtId="0" fontId="0" fillId="0" borderId="0" xfId="0" applyBorder="1"/>
    <xf numFmtId="0" fontId="0" fillId="0" borderId="4" xfId="0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7" xfId="0" applyFont="1" applyBorder="1" applyAlignment="1"/>
    <xf numFmtId="0" fontId="14" fillId="0" borderId="21" xfId="0" applyFont="1" applyBorder="1" applyAlignment="1"/>
    <xf numFmtId="0" fontId="14" fillId="0" borderId="22" xfId="0" applyFont="1" applyBorder="1" applyAlignment="1"/>
    <xf numFmtId="0" fontId="14" fillId="0" borderId="7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4" xfId="0" applyFont="1" applyBorder="1" applyAlignment="1"/>
    <xf numFmtId="0" fontId="0" fillId="0" borderId="23" xfId="0" applyBorder="1"/>
    <xf numFmtId="0" fontId="14" fillId="0" borderId="24" xfId="0" applyFont="1" applyBorder="1" applyAlignment="1">
      <alignment horizontal="center"/>
    </xf>
    <xf numFmtId="0" fontId="14" fillId="0" borderId="10" xfId="0" applyFont="1" applyBorder="1"/>
    <xf numFmtId="0" fontId="14" fillId="0" borderId="11" xfId="0" applyFont="1" applyBorder="1"/>
    <xf numFmtId="0" fontId="14" fillId="0" borderId="8" xfId="0" applyFont="1" applyBorder="1"/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24" xfId="0" applyFont="1" applyBorder="1" applyAlignment="1"/>
    <xf numFmtId="0" fontId="0" fillId="0" borderId="5" xfId="0" applyBorder="1"/>
    <xf numFmtId="0" fontId="14" fillId="0" borderId="10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2" fillId="0" borderId="5" xfId="0" applyFont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3" fontId="0" fillId="0" borderId="1" xfId="1" applyFont="1" applyBorder="1" applyAlignment="1">
      <alignment horizontal="right"/>
    </xf>
    <xf numFmtId="43" fontId="14" fillId="0" borderId="5" xfId="0" applyNumberFormat="1" applyFont="1" applyBorder="1" applyAlignment="1">
      <alignment horizontal="center"/>
    </xf>
    <xf numFmtId="0" fontId="0" fillId="0" borderId="1" xfId="0" applyBorder="1"/>
    <xf numFmtId="43" fontId="0" fillId="0" borderId="2" xfId="1" applyFont="1" applyBorder="1" applyAlignment="1">
      <alignment horizontal="right"/>
    </xf>
    <xf numFmtId="43" fontId="0" fillId="0" borderId="5" xfId="1" applyFont="1" applyBorder="1" applyAlignment="1">
      <alignment horizontal="right"/>
    </xf>
    <xf numFmtId="0" fontId="2" fillId="0" borderId="1" xfId="0" applyFont="1" applyBorder="1"/>
    <xf numFmtId="43" fontId="0" fillId="0" borderId="1" xfId="1" applyFont="1" applyBorder="1"/>
    <xf numFmtId="43" fontId="0" fillId="0" borderId="0" xfId="1" applyFont="1"/>
    <xf numFmtId="43" fontId="0" fillId="0" borderId="1" xfId="1" applyFont="1" applyBorder="1" applyAlignment="1">
      <alignment horizontal="left"/>
    </xf>
    <xf numFmtId="0" fontId="0" fillId="0" borderId="2" xfId="0" applyBorder="1"/>
    <xf numFmtId="0" fontId="14" fillId="0" borderId="6" xfId="0" applyFont="1" applyBorder="1"/>
    <xf numFmtId="0" fontId="0" fillId="0" borderId="6" xfId="0" applyBorder="1"/>
    <xf numFmtId="43" fontId="14" fillId="0" borderId="1" xfId="0" applyNumberFormat="1" applyFont="1" applyBorder="1" applyAlignment="1">
      <alignment horizontal="right"/>
    </xf>
    <xf numFmtId="43" fontId="14" fillId="0" borderId="5" xfId="0" applyNumberFormat="1" applyFont="1" applyBorder="1" applyAlignment="1">
      <alignment horizontal="right"/>
    </xf>
    <xf numFmtId="0" fontId="15" fillId="0" borderId="0" xfId="0" applyFont="1"/>
    <xf numFmtId="43" fontId="0" fillId="0" borderId="0" xfId="0" applyNumberFormat="1"/>
    <xf numFmtId="43" fontId="1" fillId="0" borderId="0" xfId="6" applyFont="1" applyBorder="1" applyAlignment="1">
      <alignment vertical="center"/>
    </xf>
    <xf numFmtId="0" fontId="14" fillId="0" borderId="0" xfId="0" applyFont="1"/>
    <xf numFmtId="0" fontId="16" fillId="0" borderId="0" xfId="0" applyFont="1"/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4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8" fillId="0" borderId="4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vertical="center"/>
    </xf>
    <xf numFmtId="0" fontId="18" fillId="0" borderId="4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/>
    </xf>
    <xf numFmtId="0" fontId="18" fillId="0" borderId="24" xfId="0" applyFont="1" applyFill="1" applyBorder="1" applyAlignment="1">
      <alignment horizontal="center" vertical="center" wrapText="1"/>
    </xf>
    <xf numFmtId="9" fontId="18" fillId="0" borderId="4" xfId="0" applyNumberFormat="1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 wrapText="1"/>
    </xf>
    <xf numFmtId="9" fontId="18" fillId="0" borderId="24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9" fontId="18" fillId="0" borderId="5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43" fontId="20" fillId="0" borderId="1" xfId="1" applyFont="1" applyFill="1" applyBorder="1" applyAlignment="1">
      <alignment vertical="center"/>
    </xf>
    <xf numFmtId="0" fontId="20" fillId="0" borderId="5" xfId="0" applyFont="1" applyFill="1" applyBorder="1" applyAlignment="1">
      <alignment vertical="center" wrapText="1"/>
    </xf>
    <xf numFmtId="43" fontId="20" fillId="0" borderId="5" xfId="1" applyFont="1" applyFill="1" applyBorder="1" applyAlignment="1">
      <alignment vertical="center"/>
    </xf>
    <xf numFmtId="43" fontId="20" fillId="0" borderId="1" xfId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43" fontId="17" fillId="0" borderId="1" xfId="1" applyFont="1" applyFill="1" applyBorder="1" applyAlignment="1">
      <alignment vertical="center"/>
    </xf>
    <xf numFmtId="43" fontId="17" fillId="0" borderId="5" xfId="1" applyFont="1" applyFill="1" applyBorder="1" applyAlignment="1">
      <alignment vertical="center"/>
    </xf>
    <xf numFmtId="0" fontId="20" fillId="0" borderId="7" xfId="0" applyFont="1" applyFill="1" applyBorder="1" applyAlignment="1">
      <alignment vertical="center" wrapText="1"/>
    </xf>
    <xf numFmtId="43" fontId="20" fillId="0" borderId="21" xfId="1" applyFont="1" applyFill="1" applyBorder="1" applyAlignment="1">
      <alignment vertical="center"/>
    </xf>
    <xf numFmtId="43" fontId="20" fillId="0" borderId="22" xfId="1" applyFont="1" applyFill="1" applyBorder="1" applyAlignment="1">
      <alignment vertical="center"/>
    </xf>
    <xf numFmtId="0" fontId="20" fillId="0" borderId="10" xfId="0" applyFont="1" applyFill="1" applyBorder="1" applyAlignment="1">
      <alignment vertical="center" wrapText="1"/>
    </xf>
    <xf numFmtId="43" fontId="20" fillId="0" borderId="11" xfId="1" applyFont="1" applyFill="1" applyBorder="1" applyAlignment="1">
      <alignment vertical="center"/>
    </xf>
    <xf numFmtId="43" fontId="20" fillId="0" borderId="8" xfId="1" applyFont="1" applyFill="1" applyBorder="1" applyAlignment="1">
      <alignment vertical="center"/>
    </xf>
    <xf numFmtId="43" fontId="17" fillId="0" borderId="1" xfId="0" applyNumberFormat="1" applyFont="1" applyFill="1" applyBorder="1" applyAlignment="1">
      <alignment vertical="center"/>
    </xf>
    <xf numFmtId="0" fontId="17" fillId="0" borderId="25" xfId="0" applyFont="1" applyFill="1" applyBorder="1" applyAlignment="1">
      <alignment vertical="center" wrapText="1"/>
    </xf>
    <xf numFmtId="43" fontId="17" fillId="0" borderId="25" xfId="0" applyNumberFormat="1" applyFont="1" applyFill="1" applyBorder="1" applyAlignment="1">
      <alignment vertical="center"/>
    </xf>
    <xf numFmtId="43" fontId="17" fillId="0" borderId="25" xfId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43" fontId="20" fillId="0" borderId="0" xfId="0" applyNumberFormat="1" applyFont="1" applyFill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17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12" fillId="0" borderId="0" xfId="0" applyFont="1" applyAlignment="1"/>
    <xf numFmtId="0" fontId="22" fillId="0" borderId="0" xfId="0" applyFont="1"/>
    <xf numFmtId="165" fontId="3" fillId="0" borderId="0" xfId="0" quotePrefix="1" applyNumberFormat="1" applyFont="1"/>
    <xf numFmtId="4" fontId="3" fillId="0" borderId="11" xfId="0" quotePrefix="1" applyNumberFormat="1" applyFont="1" applyBorder="1" applyAlignment="1">
      <alignment horizontal="center"/>
    </xf>
    <xf numFmtId="4" fontId="3" fillId="0" borderId="11" xfId="0" applyNumberFormat="1" applyFont="1" applyBorder="1" applyAlignment="1">
      <alignment horizontal="center"/>
    </xf>
    <xf numFmtId="0" fontId="3" fillId="0" borderId="0" xfId="0" applyFont="1" applyBorder="1"/>
    <xf numFmtId="166" fontId="3" fillId="0" borderId="11" xfId="1" quotePrefix="1" applyNumberFormat="1" applyFont="1" applyBorder="1"/>
    <xf numFmtId="165" fontId="12" fillId="0" borderId="26" xfId="1" applyNumberFormat="1" applyFont="1" applyBorder="1"/>
    <xf numFmtId="165" fontId="3" fillId="0" borderId="0" xfId="1" applyNumberFormat="1" applyFont="1" applyBorder="1"/>
    <xf numFmtId="0" fontId="12" fillId="0" borderId="0" xfId="0" applyFont="1"/>
    <xf numFmtId="0" fontId="23" fillId="0" borderId="0" xfId="0" applyFont="1"/>
    <xf numFmtId="0" fontId="11" fillId="0" borderId="0" xfId="4" applyFont="1"/>
    <xf numFmtId="0" fontId="11" fillId="0" borderId="0" xfId="7" applyFont="1"/>
    <xf numFmtId="0" fontId="24" fillId="0" borderId="0" xfId="7" applyFont="1" applyAlignment="1">
      <alignment horizontal="center"/>
    </xf>
    <xf numFmtId="15" fontId="25" fillId="0" borderId="0" xfId="0" applyNumberFormat="1" applyFont="1" applyAlignment="1">
      <alignment horizontal="center"/>
    </xf>
    <xf numFmtId="167" fontId="11" fillId="0" borderId="0" xfId="8" applyNumberFormat="1" applyFont="1" applyFill="1"/>
    <xf numFmtId="43" fontId="11" fillId="0" borderId="0" xfId="1" applyFont="1"/>
    <xf numFmtId="43" fontId="11" fillId="0" borderId="0" xfId="7" applyNumberFormat="1" applyFont="1"/>
    <xf numFmtId="43" fontId="26" fillId="0" borderId="0" xfId="1" applyFont="1"/>
    <xf numFmtId="168" fontId="11" fillId="0" borderId="6" xfId="7" applyNumberFormat="1" applyFont="1" applyBorder="1"/>
    <xf numFmtId="168" fontId="11" fillId="0" borderId="6" xfId="8" applyNumberFormat="1" applyFont="1" applyBorder="1"/>
    <xf numFmtId="43" fontId="11" fillId="0" borderId="0" xfId="8" applyFont="1" applyBorder="1"/>
    <xf numFmtId="43" fontId="11" fillId="0" borderId="0" xfId="8" applyFont="1"/>
    <xf numFmtId="43" fontId="26" fillId="0" borderId="0" xfId="1" applyFont="1" applyBorder="1"/>
    <xf numFmtId="43" fontId="11" fillId="0" borderId="0" xfId="8" applyFont="1" applyAlignment="1">
      <alignment horizontal="center"/>
    </xf>
    <xf numFmtId="43" fontId="11" fillId="0" borderId="6" xfId="8" applyFont="1" applyBorder="1" applyAlignment="1">
      <alignment horizontal="center"/>
    </xf>
    <xf numFmtId="43" fontId="26" fillId="0" borderId="0" xfId="0" applyNumberFormat="1" applyFont="1"/>
    <xf numFmtId="0" fontId="11" fillId="0" borderId="0" xfId="0" applyFont="1"/>
    <xf numFmtId="43" fontId="11" fillId="0" borderId="11" xfId="7" applyNumberFormat="1" applyFont="1" applyBorder="1"/>
    <xf numFmtId="0" fontId="24" fillId="0" borderId="0" xfId="7" applyFont="1"/>
    <xf numFmtId="43" fontId="26" fillId="0" borderId="11" xfId="1" applyFont="1" applyBorder="1"/>
    <xf numFmtId="169" fontId="24" fillId="0" borderId="27" xfId="8" applyNumberFormat="1" applyFont="1" applyBorder="1"/>
    <xf numFmtId="167" fontId="11" fillId="0" borderId="0" xfId="1" applyNumberFormat="1" applyFont="1"/>
    <xf numFmtId="43" fontId="11" fillId="0" borderId="0" xfId="1" applyFont="1" applyFill="1"/>
    <xf numFmtId="0" fontId="27" fillId="0" borderId="0" xfId="0" applyFont="1"/>
    <xf numFmtId="0" fontId="28" fillId="0" borderId="0" xfId="0" applyFont="1"/>
    <xf numFmtId="43" fontId="28" fillId="0" borderId="0" xfId="1" applyFont="1"/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43" fontId="27" fillId="0" borderId="0" xfId="1" applyFont="1"/>
    <xf numFmtId="0" fontId="27" fillId="0" borderId="0" xfId="0" applyFont="1" applyAlignment="1">
      <alignment horizontal="center"/>
    </xf>
    <xf numFmtId="0" fontId="30" fillId="0" borderId="0" xfId="0" applyFont="1"/>
    <xf numFmtId="0" fontId="29" fillId="0" borderId="12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43" fontId="29" fillId="0" borderId="28" xfId="1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29" fillId="0" borderId="17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43" fontId="29" fillId="0" borderId="18" xfId="1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43" fontId="29" fillId="0" borderId="19" xfId="1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7" fillId="0" borderId="29" xfId="0" applyFont="1" applyBorder="1" applyAlignment="1">
      <alignment wrapText="1"/>
    </xf>
    <xf numFmtId="0" fontId="27" fillId="0" borderId="28" xfId="0" applyFont="1" applyBorder="1" applyAlignment="1">
      <alignment vertical="center" wrapText="1"/>
    </xf>
    <xf numFmtId="43" fontId="27" fillId="0" borderId="28" xfId="1" applyFont="1" applyBorder="1" applyAlignment="1">
      <alignment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9" fontId="27" fillId="0" borderId="28" xfId="0" applyNumberFormat="1" applyFont="1" applyBorder="1" applyAlignment="1">
      <alignment horizontal="center" vertical="center"/>
    </xf>
    <xf numFmtId="0" fontId="27" fillId="0" borderId="28" xfId="0" applyFont="1" applyBorder="1" applyAlignment="1">
      <alignment vertical="center"/>
    </xf>
    <xf numFmtId="0" fontId="27" fillId="0" borderId="30" xfId="0" applyFont="1" applyBorder="1" applyAlignment="1">
      <alignment vertical="center" wrapText="1"/>
    </xf>
    <xf numFmtId="0" fontId="27" fillId="0" borderId="31" xfId="0" applyFont="1" applyBorder="1" applyAlignment="1">
      <alignment wrapText="1"/>
    </xf>
    <xf numFmtId="0" fontId="27" fillId="0" borderId="1" xfId="0" applyFont="1" applyBorder="1" applyAlignment="1">
      <alignment vertical="center" wrapText="1"/>
    </xf>
    <xf numFmtId="43" fontId="27" fillId="0" borderId="1" xfId="1" applyFont="1" applyBorder="1" applyAlignment="1">
      <alignment vertical="center"/>
    </xf>
    <xf numFmtId="14" fontId="27" fillId="0" borderId="1" xfId="0" applyNumberFormat="1" applyFont="1" applyBorder="1" applyAlignment="1">
      <alignment vertical="center"/>
    </xf>
    <xf numFmtId="9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0" fontId="27" fillId="0" borderId="32" xfId="0" applyFont="1" applyBorder="1" applyAlignment="1">
      <alignment vertical="center" wrapText="1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33" xfId="0" applyFont="1" applyBorder="1" applyAlignment="1">
      <alignment wrapText="1"/>
    </xf>
    <xf numFmtId="0" fontId="27" fillId="0" borderId="19" xfId="0" applyFont="1" applyBorder="1" applyAlignment="1">
      <alignment vertical="center" wrapText="1"/>
    </xf>
    <xf numFmtId="43" fontId="27" fillId="0" borderId="19" xfId="1" applyFont="1" applyBorder="1" applyAlignment="1">
      <alignment vertical="center"/>
    </xf>
    <xf numFmtId="0" fontId="27" fillId="0" borderId="34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9" fontId="27" fillId="0" borderId="19" xfId="0" applyNumberFormat="1" applyFont="1" applyBorder="1" applyAlignment="1">
      <alignment horizontal="center" vertical="center"/>
    </xf>
    <xf numFmtId="0" fontId="27" fillId="0" borderId="19" xfId="0" applyFont="1" applyBorder="1" applyAlignment="1">
      <alignment vertical="center"/>
    </xf>
    <xf numFmtId="0" fontId="27" fillId="0" borderId="36" xfId="0" applyFont="1" applyBorder="1" applyAlignment="1">
      <alignment vertical="center" wrapText="1"/>
    </xf>
    <xf numFmtId="0" fontId="29" fillId="0" borderId="37" xfId="0" applyFont="1" applyBorder="1" applyAlignment="1">
      <alignment horizontal="center" wrapText="1"/>
    </xf>
    <xf numFmtId="0" fontId="29" fillId="0" borderId="38" xfId="0" applyFont="1" applyBorder="1" applyAlignment="1">
      <alignment horizontal="center" wrapText="1"/>
    </xf>
    <xf numFmtId="0" fontId="29" fillId="0" borderId="39" xfId="0" applyFont="1" applyBorder="1" applyAlignment="1">
      <alignment horizontal="center" wrapText="1"/>
    </xf>
    <xf numFmtId="169" fontId="29" fillId="0" borderId="40" xfId="1" applyNumberFormat="1" applyFont="1" applyBorder="1" applyAlignment="1">
      <alignment vertical="center"/>
    </xf>
    <xf numFmtId="0" fontId="27" fillId="0" borderId="38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0" xfId="0" applyFont="1" applyAlignment="1">
      <alignment vertical="top" wrapText="1"/>
    </xf>
    <xf numFmtId="43" fontId="27" fillId="0" borderId="0" xfId="1" applyFont="1" applyBorder="1"/>
    <xf numFmtId="0" fontId="27" fillId="0" borderId="0" xfId="0" applyFont="1" applyBorder="1"/>
    <xf numFmtId="0" fontId="31" fillId="0" borderId="0" xfId="0" applyFont="1" applyBorder="1" applyAlignment="1"/>
    <xf numFmtId="43" fontId="31" fillId="0" borderId="0" xfId="1" applyFont="1" applyBorder="1" applyAlignment="1"/>
    <xf numFmtId="0" fontId="32" fillId="0" borderId="0" xfId="0" applyFont="1" applyBorder="1" applyAlignment="1"/>
    <xf numFmtId="43" fontId="33" fillId="0" borderId="0" xfId="1" applyFont="1"/>
    <xf numFmtId="0" fontId="33" fillId="0" borderId="0" xfId="0" applyFont="1"/>
    <xf numFmtId="0" fontId="33" fillId="0" borderId="0" xfId="0" applyFont="1" applyAlignment="1">
      <alignment horizontal="center"/>
    </xf>
    <xf numFmtId="0" fontId="0" fillId="0" borderId="0" xfId="0" applyFont="1"/>
    <xf numFmtId="0" fontId="34" fillId="0" borderId="0" xfId="0" applyFont="1"/>
    <xf numFmtId="0" fontId="34" fillId="0" borderId="0" xfId="0" applyFont="1" applyAlignment="1">
      <alignment horizontal="left"/>
    </xf>
    <xf numFmtId="0" fontId="12" fillId="0" borderId="41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4" xfId="0" applyFont="1" applyBorder="1"/>
    <xf numFmtId="0" fontId="3" fillId="0" borderId="0" xfId="0" applyFont="1" applyBorder="1" applyAlignment="1">
      <alignment horizontal="left"/>
    </xf>
    <xf numFmtId="0" fontId="3" fillId="0" borderId="45" xfId="0" applyFont="1" applyBorder="1"/>
    <xf numFmtId="0" fontId="34" fillId="0" borderId="46" xfId="0" applyFont="1" applyBorder="1"/>
    <xf numFmtId="0" fontId="34" fillId="0" borderId="47" xfId="0" applyFont="1" applyBorder="1"/>
    <xf numFmtId="0" fontId="34" fillId="0" borderId="47" xfId="0" applyFont="1" applyBorder="1" applyAlignment="1">
      <alignment horizontal="left"/>
    </xf>
    <xf numFmtId="0" fontId="34" fillId="0" borderId="48" xfId="0" applyFont="1" applyBorder="1"/>
    <xf numFmtId="0" fontId="35" fillId="0" borderId="29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/>
    </xf>
    <xf numFmtId="0" fontId="35" fillId="0" borderId="28" xfId="0" applyFont="1" applyBorder="1" applyAlignment="1">
      <alignment horizontal="left" vertical="center"/>
    </xf>
    <xf numFmtId="0" fontId="35" fillId="0" borderId="30" xfId="0" applyFont="1" applyBorder="1" applyAlignment="1">
      <alignment horizontal="center" vertical="center"/>
    </xf>
    <xf numFmtId="0" fontId="35" fillId="0" borderId="3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left" vertical="center"/>
    </xf>
    <xf numFmtId="0" fontId="35" fillId="0" borderId="1" xfId="0" applyFont="1" applyBorder="1" applyAlignment="1">
      <alignment horizontal="center"/>
    </xf>
    <xf numFmtId="0" fontId="35" fillId="0" borderId="32" xfId="0" applyFont="1" applyBorder="1" applyAlignment="1">
      <alignment horizontal="center"/>
    </xf>
    <xf numFmtId="0" fontId="35" fillId="0" borderId="33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/>
    </xf>
    <xf numFmtId="0" fontId="35" fillId="0" borderId="19" xfId="0" applyFont="1" applyBorder="1" applyAlignment="1">
      <alignment horizontal="left" vertical="center"/>
    </xf>
    <xf numFmtId="0" fontId="35" fillId="0" borderId="19" xfId="0" applyFont="1" applyBorder="1" applyAlignment="1">
      <alignment horizontal="center" vertical="center"/>
    </xf>
    <xf numFmtId="0" fontId="35" fillId="0" borderId="19" xfId="0" applyFont="1" applyBorder="1" applyAlignment="1">
      <alignment vertical="center"/>
    </xf>
    <xf numFmtId="0" fontId="35" fillId="0" borderId="36" xfId="0" applyFont="1" applyBorder="1" applyAlignment="1">
      <alignment vertical="center" wrapText="1"/>
    </xf>
    <xf numFmtId="0" fontId="4" fillId="0" borderId="49" xfId="0" applyFont="1" applyBorder="1" applyAlignment="1">
      <alignment horizontal="left"/>
    </xf>
    <xf numFmtId="43" fontId="1" fillId="0" borderId="5" xfId="1" applyFont="1" applyBorder="1"/>
    <xf numFmtId="170" fontId="4" fillId="0" borderId="5" xfId="1" applyNumberFormat="1" applyFont="1" applyBorder="1" applyAlignment="1">
      <alignment horizontal="left"/>
    </xf>
    <xf numFmtId="0" fontId="35" fillId="0" borderId="5" xfId="0" applyFont="1" applyBorder="1" applyAlignment="1">
      <alignment horizontal="center" vertical="center"/>
    </xf>
    <xf numFmtId="0" fontId="35" fillId="0" borderId="5" xfId="0" applyFont="1" applyBorder="1" applyAlignment="1">
      <alignment vertical="center"/>
    </xf>
    <xf numFmtId="0" fontId="35" fillId="0" borderId="50" xfId="0" applyFont="1" applyBorder="1" applyAlignment="1">
      <alignment vertical="center" wrapText="1"/>
    </xf>
    <xf numFmtId="0" fontId="4" fillId="0" borderId="31" xfId="0" applyFont="1" applyBorder="1" applyAlignment="1">
      <alignment horizontal="left"/>
    </xf>
    <xf numFmtId="43" fontId="1" fillId="0" borderId="1" xfId="1" applyFont="1" applyBorder="1"/>
    <xf numFmtId="170" fontId="4" fillId="0" borderId="1" xfId="1" applyNumberFormat="1" applyFont="1" applyBorder="1" applyAlignment="1">
      <alignment horizontal="left"/>
    </xf>
    <xf numFmtId="0" fontId="35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vertical="center"/>
    </xf>
    <xf numFmtId="0" fontId="35" fillId="0" borderId="32" xfId="0" applyFont="1" applyBorder="1" applyAlignment="1">
      <alignment vertical="center" wrapText="1"/>
    </xf>
    <xf numFmtId="0" fontId="4" fillId="0" borderId="51" xfId="0" applyFont="1" applyBorder="1" applyAlignment="1">
      <alignment horizontal="left"/>
    </xf>
    <xf numFmtId="43" fontId="1" fillId="0" borderId="4" xfId="1" applyFont="1" applyBorder="1"/>
    <xf numFmtId="170" fontId="4" fillId="0" borderId="4" xfId="1" applyNumberFormat="1" applyFont="1" applyBorder="1" applyAlignment="1">
      <alignment horizontal="left"/>
    </xf>
    <xf numFmtId="0" fontId="35" fillId="0" borderId="4" xfId="0" applyFont="1" applyBorder="1" applyAlignment="1">
      <alignment horizontal="center" vertical="center"/>
    </xf>
    <xf numFmtId="0" fontId="35" fillId="0" borderId="4" xfId="0" applyFont="1" applyBorder="1" applyAlignment="1">
      <alignment vertical="center"/>
    </xf>
    <xf numFmtId="0" fontId="35" fillId="0" borderId="52" xfId="0" applyFont="1" applyBorder="1" applyAlignment="1">
      <alignment vertical="center" wrapText="1"/>
    </xf>
    <xf numFmtId="0" fontId="4" fillId="0" borderId="29" xfId="9" applyFont="1" applyFill="1" applyBorder="1" applyAlignment="1">
      <alignment horizontal="left" vertical="center"/>
    </xf>
    <xf numFmtId="43" fontId="3" fillId="0" borderId="28" xfId="1" applyFont="1" applyFill="1" applyBorder="1" applyAlignment="1">
      <alignment horizontal="center" vertical="center"/>
    </xf>
    <xf numFmtId="171" fontId="4" fillId="0" borderId="28" xfId="0" applyNumberFormat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top" wrapText="1"/>
    </xf>
    <xf numFmtId="0" fontId="35" fillId="0" borderId="28" xfId="0" applyFont="1" applyFill="1" applyBorder="1" applyAlignment="1">
      <alignment horizontal="center" vertical="center"/>
    </xf>
    <xf numFmtId="0" fontId="35" fillId="0" borderId="28" xfId="0" applyFont="1" applyFill="1" applyBorder="1" applyAlignment="1">
      <alignment vertical="center"/>
    </xf>
    <xf numFmtId="0" fontId="35" fillId="0" borderId="30" xfId="0" applyFont="1" applyFill="1" applyBorder="1" applyAlignment="1">
      <alignment vertical="center" wrapText="1"/>
    </xf>
    <xf numFmtId="0" fontId="4" fillId="0" borderId="31" xfId="9" applyFont="1" applyFill="1" applyBorder="1" applyAlignment="1">
      <alignment horizontal="left" vertical="center"/>
    </xf>
    <xf numFmtId="43" fontId="3" fillId="0" borderId="1" xfId="1" applyFont="1" applyFill="1" applyBorder="1" applyAlignment="1">
      <alignment horizontal="center" vertical="center"/>
    </xf>
    <xf numFmtId="171" fontId="4" fillId="0" borderId="1" xfId="9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top" wrapText="1"/>
    </xf>
    <xf numFmtId="0" fontId="35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vertical="center"/>
    </xf>
    <xf numFmtId="0" fontId="35" fillId="0" borderId="32" xfId="0" applyFont="1" applyFill="1" applyBorder="1" applyAlignment="1">
      <alignment vertical="center" wrapText="1"/>
    </xf>
    <xf numFmtId="0" fontId="4" fillId="0" borderId="31" xfId="10" applyFont="1" applyFill="1" applyBorder="1" applyAlignment="1">
      <alignment horizontal="left" vertical="center"/>
    </xf>
    <xf numFmtId="43" fontId="4" fillId="0" borderId="1" xfId="11" applyFont="1" applyFill="1" applyBorder="1" applyAlignment="1">
      <alignment vertical="center"/>
    </xf>
    <xf numFmtId="171" fontId="4" fillId="0" borderId="1" xfId="10" quotePrefix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3" fontId="4" fillId="0" borderId="1" xfId="11" applyFont="1" applyFill="1" applyBorder="1"/>
    <xf numFmtId="0" fontId="4" fillId="0" borderId="31" xfId="1" applyNumberFormat="1" applyFont="1" applyFill="1" applyBorder="1" applyAlignment="1">
      <alignment horizontal="left"/>
    </xf>
    <xf numFmtId="43" fontId="3" fillId="0" borderId="1" xfId="1" applyFont="1" applyFill="1" applyBorder="1"/>
    <xf numFmtId="170" fontId="4" fillId="0" borderId="1" xfId="1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43" fontId="3" fillId="0" borderId="32" xfId="1" applyFont="1" applyFill="1" applyBorder="1"/>
    <xf numFmtId="0" fontId="3" fillId="0" borderId="1" xfId="0" applyFont="1" applyFill="1" applyBorder="1"/>
    <xf numFmtId="0" fontId="4" fillId="0" borderId="33" xfId="1" applyNumberFormat="1" applyFont="1" applyFill="1" applyBorder="1" applyAlignment="1">
      <alignment horizontal="left"/>
    </xf>
    <xf numFmtId="43" fontId="3" fillId="0" borderId="19" xfId="1" applyFont="1" applyFill="1" applyBorder="1"/>
    <xf numFmtId="170" fontId="4" fillId="0" borderId="19" xfId="1" applyNumberFormat="1" applyFont="1" applyFill="1" applyBorder="1" applyAlignment="1">
      <alignment horizontal="left"/>
    </xf>
    <xf numFmtId="0" fontId="3" fillId="0" borderId="19" xfId="0" applyFont="1" applyFill="1" applyBorder="1" applyAlignment="1">
      <alignment horizontal="left" vertical="center"/>
    </xf>
    <xf numFmtId="0" fontId="3" fillId="0" borderId="19" xfId="0" applyFont="1" applyFill="1" applyBorder="1"/>
    <xf numFmtId="43" fontId="3" fillId="0" borderId="36" xfId="1" applyFont="1" applyFill="1" applyBorder="1"/>
    <xf numFmtId="0" fontId="12" fillId="0" borderId="53" xfId="0" applyFont="1" applyBorder="1" applyAlignment="1">
      <alignment horizontal="center"/>
    </xf>
    <xf numFmtId="169" fontId="12" fillId="0" borderId="47" xfId="0" applyNumberFormat="1" applyFont="1" applyBorder="1"/>
    <xf numFmtId="0" fontId="3" fillId="0" borderId="53" xfId="0" applyFont="1" applyBorder="1" applyAlignment="1">
      <alignment horizontal="left"/>
    </xf>
    <xf numFmtId="43" fontId="3" fillId="0" borderId="47" xfId="0" applyNumberFormat="1" applyFont="1" applyBorder="1"/>
    <xf numFmtId="169" fontId="12" fillId="0" borderId="53" xfId="0" applyNumberFormat="1" applyFont="1" applyBorder="1"/>
    <xf numFmtId="169" fontId="12" fillId="0" borderId="48" xfId="0" applyNumberFormat="1" applyFont="1" applyBorder="1"/>
    <xf numFmtId="0" fontId="12" fillId="0" borderId="0" xfId="0" applyFont="1" applyBorder="1" applyAlignment="1">
      <alignment horizontal="center"/>
    </xf>
    <xf numFmtId="169" fontId="12" fillId="0" borderId="0" xfId="0" applyNumberFormat="1" applyFont="1" applyBorder="1"/>
    <xf numFmtId="43" fontId="3" fillId="0" borderId="0" xfId="0" applyNumberFormat="1" applyFont="1" applyBorder="1"/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169" fontId="0" fillId="0" borderId="0" xfId="0" applyNumberFormat="1" applyFont="1" applyAlignment="1">
      <alignment horizontal="left" wrapText="1"/>
    </xf>
    <xf numFmtId="0" fontId="36" fillId="0" borderId="0" xfId="0" applyFont="1" applyBorder="1" applyAlignment="1">
      <alignment horizontal="center"/>
    </xf>
    <xf numFmtId="0" fontId="36" fillId="0" borderId="0" xfId="0" applyFont="1" applyBorder="1"/>
    <xf numFmtId="0" fontId="36" fillId="0" borderId="0" xfId="0" applyFont="1" applyBorder="1" applyAlignment="1">
      <alignment horizontal="left"/>
    </xf>
    <xf numFmtId="0" fontId="36" fillId="0" borderId="0" xfId="0" applyFont="1" applyBorder="1" applyAlignment="1"/>
    <xf numFmtId="0" fontId="12" fillId="0" borderId="0" xfId="0" applyFont="1" applyBorder="1"/>
    <xf numFmtId="0" fontId="37" fillId="0" borderId="0" xfId="0" applyFont="1" applyBorder="1"/>
    <xf numFmtId="0" fontId="37" fillId="0" borderId="0" xfId="0" applyFont="1" applyBorder="1" applyAlignment="1">
      <alignment horizontal="left"/>
    </xf>
    <xf numFmtId="0" fontId="13" fillId="0" borderId="0" xfId="0" applyFont="1" applyBorder="1"/>
    <xf numFmtId="0" fontId="38" fillId="0" borderId="0" xfId="0" applyFont="1"/>
    <xf numFmtId="0" fontId="38" fillId="0" borderId="0" xfId="0" applyFont="1" applyAlignment="1">
      <alignment horizontal="left"/>
    </xf>
  </cellXfs>
  <cellStyles count="12">
    <cellStyle name="Comma" xfId="1" builtinId="3"/>
    <cellStyle name="Comma 2" xfId="2"/>
    <cellStyle name="Comma 3" xfId="3"/>
    <cellStyle name="Comma 4 10" xfId="8"/>
    <cellStyle name="Comma 50" xfId="11"/>
    <cellStyle name="Comma 8" xfId="6"/>
    <cellStyle name="Normal" xfId="0" builtinId="0"/>
    <cellStyle name="Normal 2" xfId="4"/>
    <cellStyle name="Normal 2 2" xfId="5"/>
    <cellStyle name="Normal 31" xfId="10"/>
    <cellStyle name="Normal 32" xfId="9"/>
    <cellStyle name="Normal 4 9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162</xdr:row>
      <xdr:rowOff>152400</xdr:rowOff>
    </xdr:from>
    <xdr:to>
      <xdr:col>0</xdr:col>
      <xdr:colOff>1914525</xdr:colOff>
      <xdr:row>162</xdr:row>
      <xdr:rowOff>156519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88601550"/>
          <a:ext cx="1898904" cy="977265"/>
        </a:xfrm>
        <a:prstGeom prst="rect">
          <a:avLst/>
        </a:prstGeom>
      </xdr:spPr>
    </xdr:pic>
    <xdr:clientData/>
  </xdr:twoCellAnchor>
  <xdr:twoCellAnchor>
    <xdr:from>
      <xdr:col>3</xdr:col>
      <xdr:colOff>866774</xdr:colOff>
      <xdr:row>160</xdr:row>
      <xdr:rowOff>36959</xdr:rowOff>
    </xdr:from>
    <xdr:to>
      <xdr:col>5</xdr:col>
      <xdr:colOff>819150</xdr:colOff>
      <xdr:row>169</xdr:row>
      <xdr:rowOff>7575</xdr:rowOff>
    </xdr:to>
    <xdr:pic>
      <xdr:nvPicPr>
        <xdr:cNvPr id="3" name="Picture 1" descr="gov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391524" y="73846184"/>
          <a:ext cx="2286001" cy="19041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19049</xdr:colOff>
      <xdr:row>161</xdr:row>
      <xdr:rowOff>180975</xdr:rowOff>
    </xdr:from>
    <xdr:to>
      <xdr:col>0</xdr:col>
      <xdr:colOff>2238374</xdr:colOff>
      <xdr:row>167</xdr:row>
      <xdr:rowOff>6479</xdr:rowOff>
    </xdr:to>
    <xdr:pic>
      <xdr:nvPicPr>
        <xdr:cNvPr id="4" name="Picture 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49" y="74552175"/>
          <a:ext cx="2219325" cy="1159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838200</xdr:colOff>
      <xdr:row>32</xdr:row>
      <xdr:rowOff>57150</xdr:rowOff>
    </xdr:from>
    <xdr:to>
      <xdr:col>9</xdr:col>
      <xdr:colOff>847725</xdr:colOff>
      <xdr:row>42</xdr:row>
      <xdr:rowOff>9525</xdr:rowOff>
    </xdr:to>
    <xdr:pic>
      <xdr:nvPicPr>
        <xdr:cNvPr id="2" name="Picture 1" descr="gov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81900" y="6153150"/>
          <a:ext cx="1971675" cy="1857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33</xdr:row>
      <xdr:rowOff>180974</xdr:rowOff>
    </xdr:from>
    <xdr:to>
      <xdr:col>2</xdr:col>
      <xdr:colOff>95250</xdr:colOff>
      <xdr:row>39</xdr:row>
      <xdr:rowOff>180379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" y="6467474"/>
          <a:ext cx="1924050" cy="1142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49</xdr:row>
      <xdr:rowOff>190500</xdr:rowOff>
    </xdr:from>
    <xdr:to>
      <xdr:col>6</xdr:col>
      <xdr:colOff>190501</xdr:colOff>
      <xdr:row>53</xdr:row>
      <xdr:rowOff>232064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81775" y="15411450"/>
          <a:ext cx="1819276" cy="9559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48</xdr:row>
      <xdr:rowOff>19050</xdr:rowOff>
    </xdr:from>
    <xdr:to>
      <xdr:col>7</xdr:col>
      <xdr:colOff>561975</xdr:colOff>
      <xdr:row>55</xdr:row>
      <xdr:rowOff>142875</xdr:rowOff>
    </xdr:to>
    <xdr:pic>
      <xdr:nvPicPr>
        <xdr:cNvPr id="2" name="Picture 1" descr="gov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43225" y="9553575"/>
          <a:ext cx="19716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9525</xdr:colOff>
      <xdr:row>43</xdr:row>
      <xdr:rowOff>76200</xdr:rowOff>
    </xdr:from>
    <xdr:to>
      <xdr:col>8</xdr:col>
      <xdr:colOff>9525</xdr:colOff>
      <xdr:row>47</xdr:row>
      <xdr:rowOff>190500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57525" y="8696325"/>
          <a:ext cx="18288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17815</xdr:colOff>
      <xdr:row>60</xdr:row>
      <xdr:rowOff>17809</xdr:rowOff>
    </xdr:from>
    <xdr:to>
      <xdr:col>9</xdr:col>
      <xdr:colOff>676276</xdr:colOff>
      <xdr:row>65</xdr:row>
      <xdr:rowOff>92503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80190" y="10962034"/>
          <a:ext cx="1925286" cy="9890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15</xdr:row>
      <xdr:rowOff>146213</xdr:rowOff>
    </xdr:from>
    <xdr:to>
      <xdr:col>0</xdr:col>
      <xdr:colOff>1914525</xdr:colOff>
      <xdr:row>20</xdr:row>
      <xdr:rowOff>193964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6166013"/>
          <a:ext cx="1905000" cy="10097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66675</xdr:colOff>
      <xdr:row>14</xdr:row>
      <xdr:rowOff>333375</xdr:rowOff>
    </xdr:from>
    <xdr:to>
      <xdr:col>7</xdr:col>
      <xdr:colOff>774988</xdr:colOff>
      <xdr:row>22</xdr:row>
      <xdr:rowOff>100445</xdr:rowOff>
    </xdr:to>
    <xdr:pic>
      <xdr:nvPicPr>
        <xdr:cNvPr id="3" name="Picture 1" descr="gov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15125" y="5953125"/>
          <a:ext cx="1975138" cy="15196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914400</xdr:colOff>
      <xdr:row>40</xdr:row>
      <xdr:rowOff>76199</xdr:rowOff>
    </xdr:from>
    <xdr:to>
      <xdr:col>7</xdr:col>
      <xdr:colOff>210049</xdr:colOff>
      <xdr:row>47</xdr:row>
      <xdr:rowOff>104774</xdr:rowOff>
    </xdr:to>
    <xdr:pic>
      <xdr:nvPicPr>
        <xdr:cNvPr id="2" name="Picture 1" descr="gov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01025" y="9572624"/>
          <a:ext cx="2067424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9523</xdr:colOff>
      <xdr:row>41</xdr:row>
      <xdr:rowOff>57150</xdr:rowOff>
    </xdr:from>
    <xdr:to>
      <xdr:col>1</xdr:col>
      <xdr:colOff>9525</xdr:colOff>
      <xdr:row>46</xdr:row>
      <xdr:rowOff>144696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3" y="9934575"/>
          <a:ext cx="2162177" cy="11067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AcO\Janine.Fabia\TRIAL%20BALANCE%202015\Adoption%20of%20PPSAS\CAshflow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st quarter"/>
      <sheetName val="2nd quarter"/>
      <sheetName val="3rd quarter"/>
      <sheetName val="4th quarter"/>
      <sheetName val="year"/>
      <sheetName val="notes-dec"/>
      <sheetName val="dec"/>
      <sheetName val="notes-nov"/>
      <sheetName val="nov"/>
      <sheetName val="notes-oct"/>
      <sheetName val="oct"/>
      <sheetName val="notes-sept"/>
      <sheetName val="sept"/>
      <sheetName val="notes-august"/>
      <sheetName val="august"/>
      <sheetName val="notes-july"/>
      <sheetName val="july"/>
      <sheetName val="notes-june"/>
      <sheetName val="june"/>
      <sheetName val="notes-may "/>
      <sheetName val="may"/>
      <sheetName val="notes-april"/>
      <sheetName val="april"/>
      <sheetName val="notes-march"/>
      <sheetName val="march"/>
      <sheetName val="notes-feb"/>
      <sheetName val="february"/>
      <sheetName val="notes-jan"/>
      <sheetName val="january"/>
    </sheetNames>
    <sheetDataSet>
      <sheetData sheetId="0" refreshError="1">
        <row r="8">
          <cell r="I8">
            <v>140632908.44</v>
          </cell>
        </row>
        <row r="54">
          <cell r="J54">
            <v>642093085.70000005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view="pageBreakPreview" topLeftCell="A7" zoomScaleSheetLayoutView="100" workbookViewId="0">
      <pane ySplit="1560" activePane="bottomLeft"/>
      <selection activeCell="A2" sqref="A2"/>
      <selection pane="bottomLeft"/>
    </sheetView>
  </sheetViews>
  <sheetFormatPr defaultRowHeight="15.75"/>
  <cols>
    <col min="1" max="1" width="27.42578125" style="1" customWidth="1"/>
    <col min="2" max="2" width="14.42578125" style="1" customWidth="1"/>
    <col min="3" max="3" width="15.85546875" style="1" customWidth="1"/>
    <col min="4" max="4" width="14.140625" style="1" customWidth="1"/>
    <col min="5" max="5" width="19.85546875" style="1" customWidth="1"/>
    <col min="6" max="6" width="18.7109375" style="1" customWidth="1"/>
    <col min="7" max="7" width="17.5703125" style="1" customWidth="1"/>
    <col min="8" max="8" width="18" style="1" customWidth="1"/>
    <col min="9" max="9" width="12.140625" style="1" customWidth="1"/>
    <col min="10" max="16384" width="9.140625" style="1"/>
  </cols>
  <sheetData>
    <row r="1" spans="1:12">
      <c r="A1" s="1" t="s">
        <v>0</v>
      </c>
    </row>
    <row r="3" spans="1:12">
      <c r="A3" s="97" t="s">
        <v>1</v>
      </c>
      <c r="B3" s="97"/>
      <c r="C3" s="97"/>
      <c r="D3" s="97"/>
      <c r="E3" s="97"/>
      <c r="F3" s="97"/>
      <c r="G3" s="97"/>
      <c r="H3" s="97"/>
      <c r="I3" s="97"/>
    </row>
    <row r="4" spans="1:12">
      <c r="A4" s="97" t="s">
        <v>24</v>
      </c>
      <c r="B4" s="97"/>
      <c r="C4" s="97"/>
      <c r="D4" s="97"/>
      <c r="E4" s="97"/>
      <c r="F4" s="97"/>
      <c r="G4" s="97"/>
      <c r="H4" s="97"/>
      <c r="I4" s="97"/>
    </row>
    <row r="6" spans="1:12">
      <c r="A6" s="1" t="s">
        <v>2</v>
      </c>
    </row>
    <row r="8" spans="1:12">
      <c r="A8" s="98" t="s">
        <v>3</v>
      </c>
      <c r="B8" s="98" t="s">
        <v>4</v>
      </c>
      <c r="C8" s="98" t="s">
        <v>5</v>
      </c>
      <c r="D8" s="98" t="s">
        <v>6</v>
      </c>
      <c r="E8" s="100" t="s">
        <v>7</v>
      </c>
      <c r="F8" s="102" t="s">
        <v>10</v>
      </c>
      <c r="G8" s="103"/>
      <c r="H8" s="100" t="s">
        <v>11</v>
      </c>
      <c r="I8" s="100" t="s">
        <v>147</v>
      </c>
    </row>
    <row r="9" spans="1:12" ht="47.25">
      <c r="A9" s="99"/>
      <c r="B9" s="99"/>
      <c r="C9" s="99"/>
      <c r="D9" s="99"/>
      <c r="E9" s="101"/>
      <c r="F9" s="2" t="s">
        <v>8</v>
      </c>
      <c r="G9" s="2" t="s">
        <v>9</v>
      </c>
      <c r="H9" s="101"/>
      <c r="I9" s="101"/>
    </row>
    <row r="10" spans="1:12">
      <c r="A10" s="18" t="s">
        <v>12</v>
      </c>
      <c r="B10" s="3"/>
      <c r="C10" s="3"/>
      <c r="D10" s="3"/>
      <c r="E10" s="3"/>
      <c r="F10" s="3"/>
      <c r="G10" s="3"/>
      <c r="H10" s="3"/>
      <c r="I10" s="4"/>
    </row>
    <row r="11" spans="1:12" ht="31.5">
      <c r="A11" s="22" t="s">
        <v>148</v>
      </c>
      <c r="B11" s="6" t="s">
        <v>149</v>
      </c>
      <c r="C11" s="10">
        <v>2973554</v>
      </c>
      <c r="D11" s="7"/>
      <c r="E11" s="7"/>
      <c r="F11" s="31"/>
      <c r="G11" s="7"/>
      <c r="H11" s="7"/>
      <c r="I11" s="32" t="s">
        <v>146</v>
      </c>
      <c r="K11" s="23">
        <v>6911</v>
      </c>
      <c r="L11" s="24" t="s">
        <v>25</v>
      </c>
    </row>
    <row r="12" spans="1:12" ht="80.25" customHeight="1">
      <c r="A12" s="22" t="s">
        <v>111</v>
      </c>
      <c r="B12" s="5" t="s">
        <v>73</v>
      </c>
      <c r="C12" s="7">
        <v>1405947</v>
      </c>
      <c r="D12" s="7"/>
      <c r="E12" s="7"/>
      <c r="F12" s="31"/>
      <c r="G12" s="7"/>
      <c r="H12" s="7"/>
      <c r="I12" s="32">
        <v>42067</v>
      </c>
      <c r="K12" s="23">
        <v>6911</v>
      </c>
      <c r="L12" s="24" t="s">
        <v>26</v>
      </c>
    </row>
    <row r="13" spans="1:12" ht="81" customHeight="1">
      <c r="A13" s="41" t="s">
        <v>112</v>
      </c>
      <c r="B13" s="5" t="s">
        <v>74</v>
      </c>
      <c r="C13" s="42">
        <v>1446450</v>
      </c>
      <c r="D13" s="7"/>
      <c r="E13" s="7"/>
      <c r="F13" s="31"/>
      <c r="G13" s="7"/>
      <c r="H13" s="7"/>
      <c r="I13" s="33">
        <v>42067</v>
      </c>
      <c r="K13" s="23">
        <v>6911</v>
      </c>
      <c r="L13" s="24" t="s">
        <v>28</v>
      </c>
    </row>
    <row r="14" spans="1:12" ht="47.25">
      <c r="A14" s="41" t="s">
        <v>113</v>
      </c>
      <c r="B14" s="5" t="s">
        <v>75</v>
      </c>
      <c r="C14" s="42">
        <v>1861017</v>
      </c>
      <c r="D14" s="7"/>
      <c r="E14" s="7"/>
      <c r="F14" s="31"/>
      <c r="G14" s="7"/>
      <c r="H14" s="7"/>
      <c r="I14" s="25">
        <v>42067</v>
      </c>
      <c r="K14" s="23">
        <v>6911</v>
      </c>
      <c r="L14" s="24" t="s">
        <v>29</v>
      </c>
    </row>
    <row r="15" spans="1:12" ht="53.25" customHeight="1">
      <c r="A15" s="41" t="s">
        <v>114</v>
      </c>
      <c r="B15" s="5" t="s">
        <v>76</v>
      </c>
      <c r="C15" s="42">
        <v>2305855</v>
      </c>
      <c r="D15" s="7"/>
      <c r="E15" s="7"/>
      <c r="F15" s="31"/>
      <c r="G15" s="7"/>
      <c r="H15" s="7"/>
      <c r="I15" s="33">
        <v>42067</v>
      </c>
      <c r="K15" s="23">
        <v>6911</v>
      </c>
      <c r="L15" s="24" t="s">
        <v>30</v>
      </c>
    </row>
    <row r="16" spans="1:12" ht="56.25" customHeight="1">
      <c r="A16" s="41" t="s">
        <v>115</v>
      </c>
      <c r="B16" s="5" t="s">
        <v>17</v>
      </c>
      <c r="C16" s="42">
        <v>2238748</v>
      </c>
      <c r="D16" s="7"/>
      <c r="E16" s="7"/>
      <c r="F16" s="31"/>
      <c r="G16" s="7"/>
      <c r="H16" s="7"/>
      <c r="I16" s="33">
        <v>42067</v>
      </c>
      <c r="K16" s="23">
        <v>6911</v>
      </c>
      <c r="L16" s="24" t="s">
        <v>31</v>
      </c>
    </row>
    <row r="17" spans="1:12" ht="61.5" customHeight="1">
      <c r="A17" s="41" t="s">
        <v>116</v>
      </c>
      <c r="B17" s="5" t="s">
        <v>18</v>
      </c>
      <c r="C17" s="42">
        <v>1146662</v>
      </c>
      <c r="D17" s="7"/>
      <c r="E17" s="7"/>
      <c r="F17" s="31"/>
      <c r="G17" s="7"/>
      <c r="H17" s="7"/>
      <c r="I17" s="33">
        <v>42067</v>
      </c>
      <c r="K17" s="23">
        <v>6911</v>
      </c>
      <c r="L17" s="24" t="s">
        <v>32</v>
      </c>
    </row>
    <row r="18" spans="1:12" ht="53.25" customHeight="1">
      <c r="A18" s="41" t="s">
        <v>117</v>
      </c>
      <c r="B18" s="5" t="s">
        <v>77</v>
      </c>
      <c r="C18" s="42">
        <v>217442</v>
      </c>
      <c r="D18" s="7"/>
      <c r="E18" s="7"/>
      <c r="F18" s="31"/>
      <c r="G18" s="7"/>
      <c r="H18" s="7"/>
      <c r="I18" s="33">
        <v>42067</v>
      </c>
      <c r="K18" s="23">
        <v>6911</v>
      </c>
      <c r="L18" s="24" t="s">
        <v>33</v>
      </c>
    </row>
    <row r="19" spans="1:12" ht="47.25">
      <c r="A19" s="41" t="s">
        <v>118</v>
      </c>
      <c r="B19" s="5" t="s">
        <v>78</v>
      </c>
      <c r="C19" s="42">
        <v>388107</v>
      </c>
      <c r="D19" s="7"/>
      <c r="E19" s="7"/>
      <c r="F19" s="31"/>
      <c r="G19" s="7"/>
      <c r="H19" s="7"/>
      <c r="I19" s="33">
        <v>42067</v>
      </c>
      <c r="K19" s="23">
        <v>6911</v>
      </c>
      <c r="L19" s="24" t="s">
        <v>34</v>
      </c>
    </row>
    <row r="20" spans="1:12" ht="66" customHeight="1">
      <c r="A20" s="41" t="s">
        <v>119</v>
      </c>
      <c r="B20" s="5" t="s">
        <v>16</v>
      </c>
      <c r="C20" s="42">
        <v>221234</v>
      </c>
      <c r="D20" s="7"/>
      <c r="E20" s="7"/>
      <c r="F20" s="31"/>
      <c r="G20" s="7"/>
      <c r="H20" s="7"/>
      <c r="I20" s="33">
        <v>42067</v>
      </c>
      <c r="K20" s="23">
        <v>6911</v>
      </c>
      <c r="L20" s="24" t="s">
        <v>35</v>
      </c>
    </row>
    <row r="21" spans="1:12" ht="47.25" customHeight="1">
      <c r="A21" s="41" t="s">
        <v>120</v>
      </c>
      <c r="B21" s="5" t="s">
        <v>16</v>
      </c>
      <c r="C21" s="42">
        <v>1979401</v>
      </c>
      <c r="D21" s="7"/>
      <c r="E21" s="7"/>
      <c r="F21" s="31"/>
      <c r="G21" s="7"/>
      <c r="H21" s="7"/>
      <c r="I21" s="33">
        <v>42075</v>
      </c>
      <c r="K21" s="23">
        <v>6911</v>
      </c>
      <c r="L21" s="24" t="s">
        <v>36</v>
      </c>
    </row>
    <row r="22" spans="1:12" ht="42.75">
      <c r="A22" s="41" t="s">
        <v>121</v>
      </c>
      <c r="B22" s="5" t="s">
        <v>18</v>
      </c>
      <c r="C22" s="42">
        <v>2593367</v>
      </c>
      <c r="D22" s="7"/>
      <c r="E22" s="7"/>
      <c r="F22" s="31"/>
      <c r="G22" s="7"/>
      <c r="H22" s="7"/>
      <c r="I22" s="33">
        <v>42075</v>
      </c>
      <c r="K22" s="23">
        <v>6911</v>
      </c>
      <c r="L22" s="24" t="s">
        <v>37</v>
      </c>
    </row>
    <row r="23" spans="1:12" ht="71.25">
      <c r="A23" s="41" t="s">
        <v>79</v>
      </c>
      <c r="B23" s="5" t="s">
        <v>21</v>
      </c>
      <c r="C23" s="42">
        <v>2422800</v>
      </c>
      <c r="D23" s="7"/>
      <c r="E23" s="7"/>
      <c r="F23" s="31"/>
      <c r="G23" s="7"/>
      <c r="H23" s="7"/>
      <c r="I23" s="33">
        <v>42086</v>
      </c>
      <c r="K23" s="23">
        <v>6911</v>
      </c>
      <c r="L23" s="24" t="s">
        <v>38</v>
      </c>
    </row>
    <row r="24" spans="1:12" ht="66.75" customHeight="1">
      <c r="A24" s="41" t="s">
        <v>122</v>
      </c>
      <c r="B24" s="5" t="s">
        <v>80</v>
      </c>
      <c r="C24" s="42">
        <v>1198627</v>
      </c>
      <c r="D24" s="7"/>
      <c r="E24" s="7"/>
      <c r="F24" s="31"/>
      <c r="G24" s="7"/>
      <c r="H24" s="7"/>
      <c r="I24" s="33">
        <v>42086</v>
      </c>
      <c r="K24" s="23">
        <v>6911</v>
      </c>
      <c r="L24" s="24" t="s">
        <v>39</v>
      </c>
    </row>
    <row r="25" spans="1:12" ht="45" customHeight="1">
      <c r="A25" s="26" t="s">
        <v>123</v>
      </c>
      <c r="B25" s="5" t="s">
        <v>81</v>
      </c>
      <c r="C25" s="28">
        <v>555185</v>
      </c>
      <c r="D25" s="7"/>
      <c r="E25" s="7"/>
      <c r="F25" s="43"/>
      <c r="G25" s="7"/>
      <c r="H25" s="7"/>
      <c r="I25" s="34">
        <v>42032</v>
      </c>
      <c r="K25" s="47" t="s">
        <v>13</v>
      </c>
      <c r="L25" s="27" t="s">
        <v>40</v>
      </c>
    </row>
    <row r="26" spans="1:12" ht="69.75" customHeight="1">
      <c r="A26" s="26" t="s">
        <v>124</v>
      </c>
      <c r="B26" s="5" t="s">
        <v>82</v>
      </c>
      <c r="C26" s="28">
        <v>266039</v>
      </c>
      <c r="D26" s="7"/>
      <c r="E26" s="7"/>
      <c r="F26" s="31"/>
      <c r="G26" s="7"/>
      <c r="H26" s="7"/>
      <c r="I26" s="35">
        <v>42062</v>
      </c>
      <c r="K26" s="47" t="s">
        <v>13</v>
      </c>
      <c r="L26" s="27" t="s">
        <v>44</v>
      </c>
    </row>
    <row r="27" spans="1:12" ht="57">
      <c r="A27" s="26" t="s">
        <v>125</v>
      </c>
      <c r="B27" s="5" t="s">
        <v>81</v>
      </c>
      <c r="C27" s="44">
        <v>1371178</v>
      </c>
      <c r="D27" s="7"/>
      <c r="E27" s="7"/>
      <c r="F27" s="31"/>
      <c r="G27" s="7"/>
      <c r="H27" s="7"/>
      <c r="I27" s="36">
        <v>42067</v>
      </c>
      <c r="K27" s="47" t="s">
        <v>13</v>
      </c>
      <c r="L27" s="27" t="s">
        <v>49</v>
      </c>
    </row>
    <row r="28" spans="1:12" ht="48.75" customHeight="1">
      <c r="A28" s="26" t="s">
        <v>126</v>
      </c>
      <c r="B28" s="5" t="s">
        <v>83</v>
      </c>
      <c r="C28" s="44">
        <v>190261</v>
      </c>
      <c r="D28" s="7"/>
      <c r="E28" s="7"/>
      <c r="F28" s="31"/>
      <c r="G28" s="7"/>
      <c r="H28" s="7"/>
      <c r="I28" s="36">
        <v>42086</v>
      </c>
      <c r="K28" s="47" t="s">
        <v>13</v>
      </c>
      <c r="L28" s="27" t="s">
        <v>56</v>
      </c>
    </row>
    <row r="29" spans="1:12" ht="42.75">
      <c r="A29" s="26" t="s">
        <v>85</v>
      </c>
      <c r="B29" s="5" t="s">
        <v>84</v>
      </c>
      <c r="C29" s="29">
        <v>500000</v>
      </c>
      <c r="D29" s="7"/>
      <c r="E29" s="7"/>
      <c r="F29" s="31"/>
      <c r="G29" s="7"/>
      <c r="H29" s="7"/>
      <c r="I29" s="37" t="s">
        <v>63</v>
      </c>
      <c r="K29" s="21"/>
      <c r="L29" s="46"/>
    </row>
    <row r="30" spans="1:12" ht="31.5">
      <c r="A30" s="26" t="s">
        <v>127</v>
      </c>
      <c r="B30" s="5" t="s">
        <v>18</v>
      </c>
      <c r="C30" s="29">
        <v>187485</v>
      </c>
      <c r="D30" s="7"/>
      <c r="E30" s="7"/>
      <c r="F30" s="31"/>
      <c r="G30" s="7"/>
      <c r="H30" s="7"/>
      <c r="I30" s="34">
        <v>42046</v>
      </c>
      <c r="K30" s="30">
        <v>3917</v>
      </c>
      <c r="L30" s="27" t="s">
        <v>64</v>
      </c>
    </row>
    <row r="31" spans="1:12" ht="71.25">
      <c r="A31" s="26" t="s">
        <v>86</v>
      </c>
      <c r="B31" s="5" t="s">
        <v>87</v>
      </c>
      <c r="C31" s="29">
        <v>1397805</v>
      </c>
      <c r="D31" s="7"/>
      <c r="E31" s="7"/>
      <c r="F31" s="31"/>
      <c r="G31" s="7"/>
      <c r="H31" s="7"/>
      <c r="I31" s="34">
        <v>42082</v>
      </c>
      <c r="K31" s="30">
        <v>3917</v>
      </c>
      <c r="L31" s="27" t="s">
        <v>65</v>
      </c>
    </row>
    <row r="32" spans="1:12">
      <c r="A32" s="12"/>
      <c r="B32" s="6"/>
      <c r="C32" s="10"/>
      <c r="D32" s="7"/>
      <c r="E32" s="7"/>
      <c r="F32" s="31"/>
      <c r="G32" s="7"/>
      <c r="H32" s="7"/>
      <c r="I32" s="17"/>
      <c r="K32" s="46"/>
      <c r="L32" s="46"/>
    </row>
    <row r="33" spans="1:12">
      <c r="A33" s="45" t="s">
        <v>22</v>
      </c>
      <c r="B33" s="2"/>
      <c r="C33" s="7"/>
      <c r="D33" s="7"/>
      <c r="E33" s="7"/>
      <c r="F33" s="31"/>
      <c r="G33" s="7"/>
      <c r="H33" s="7"/>
      <c r="I33" s="38"/>
      <c r="K33" s="46"/>
      <c r="L33" s="46"/>
    </row>
    <row r="34" spans="1:12" ht="47.25">
      <c r="A34" s="22" t="s">
        <v>128</v>
      </c>
      <c r="B34" s="5" t="s">
        <v>88</v>
      </c>
      <c r="C34" s="7">
        <v>1505900</v>
      </c>
      <c r="D34" s="7"/>
      <c r="E34" s="7"/>
      <c r="F34" s="31"/>
      <c r="G34" s="7"/>
      <c r="H34" s="7"/>
      <c r="I34" s="33">
        <v>42067</v>
      </c>
      <c r="J34" s="48"/>
      <c r="K34" s="23">
        <v>6911</v>
      </c>
      <c r="L34" s="24" t="s">
        <v>27</v>
      </c>
    </row>
    <row r="35" spans="1:12" ht="80.25" customHeight="1">
      <c r="A35" s="26" t="s">
        <v>130</v>
      </c>
      <c r="B35" s="5" t="s">
        <v>19</v>
      </c>
      <c r="C35" s="28">
        <v>644000</v>
      </c>
      <c r="D35" s="7"/>
      <c r="E35" s="7"/>
      <c r="F35" s="31"/>
      <c r="G35" s="7"/>
      <c r="H35" s="7"/>
      <c r="I35" s="34">
        <v>42032</v>
      </c>
      <c r="K35" s="47" t="s">
        <v>13</v>
      </c>
      <c r="L35" s="27" t="s">
        <v>41</v>
      </c>
    </row>
    <row r="36" spans="1:12" ht="41.25" customHeight="1">
      <c r="A36" s="26" t="s">
        <v>129</v>
      </c>
      <c r="B36" s="5" t="s">
        <v>89</v>
      </c>
      <c r="C36" s="28">
        <v>158774</v>
      </c>
      <c r="D36" s="7"/>
      <c r="E36" s="7"/>
      <c r="F36" s="31"/>
      <c r="G36" s="7"/>
      <c r="H36" s="7"/>
      <c r="I36" s="34">
        <v>42046</v>
      </c>
      <c r="K36" s="47" t="s">
        <v>13</v>
      </c>
      <c r="L36" s="27" t="s">
        <v>42</v>
      </c>
    </row>
    <row r="37" spans="1:12" ht="45.75" customHeight="1">
      <c r="A37" s="26" t="s">
        <v>131</v>
      </c>
      <c r="B37" s="5" t="s">
        <v>18</v>
      </c>
      <c r="C37" s="28">
        <v>314800</v>
      </c>
      <c r="D37" s="7"/>
      <c r="E37" s="7"/>
      <c r="F37" s="31"/>
      <c r="G37" s="7"/>
      <c r="H37" s="7"/>
      <c r="I37" s="34">
        <v>42046</v>
      </c>
      <c r="K37" s="47" t="s">
        <v>13</v>
      </c>
      <c r="L37" s="27" t="s">
        <v>43</v>
      </c>
    </row>
    <row r="38" spans="1:12" ht="56.25" customHeight="1">
      <c r="A38" s="26" t="s">
        <v>132</v>
      </c>
      <c r="B38" s="5" t="s">
        <v>14</v>
      </c>
      <c r="C38" s="44">
        <v>4058900</v>
      </c>
      <c r="D38" s="7"/>
      <c r="E38" s="7"/>
      <c r="F38" s="31"/>
      <c r="G38" s="7"/>
      <c r="H38" s="7"/>
      <c r="I38" s="36">
        <v>42067</v>
      </c>
      <c r="K38" s="47" t="s">
        <v>13</v>
      </c>
      <c r="L38" s="27" t="s">
        <v>45</v>
      </c>
    </row>
    <row r="39" spans="1:12" ht="78.75" customHeight="1">
      <c r="A39" s="26" t="s">
        <v>133</v>
      </c>
      <c r="B39" s="5" t="s">
        <v>90</v>
      </c>
      <c r="C39" s="44">
        <v>648200</v>
      </c>
      <c r="D39" s="7"/>
      <c r="E39" s="7"/>
      <c r="F39" s="31"/>
      <c r="G39" s="7"/>
      <c r="H39" s="7"/>
      <c r="I39" s="36">
        <v>42067</v>
      </c>
      <c r="K39" s="47" t="s">
        <v>13</v>
      </c>
      <c r="L39" s="27" t="s">
        <v>43</v>
      </c>
    </row>
    <row r="40" spans="1:12" ht="57">
      <c r="A40" s="26" t="s">
        <v>91</v>
      </c>
      <c r="B40" s="5" t="s">
        <v>92</v>
      </c>
      <c r="C40" s="44">
        <v>2536200</v>
      </c>
      <c r="D40" s="7"/>
      <c r="E40" s="7"/>
      <c r="F40" s="43"/>
      <c r="G40" s="19"/>
      <c r="H40" s="7"/>
      <c r="I40" s="36">
        <v>42067</v>
      </c>
      <c r="K40" s="47" t="s">
        <v>13</v>
      </c>
      <c r="L40" s="27" t="s">
        <v>46</v>
      </c>
    </row>
    <row r="41" spans="1:12" ht="56.25" customHeight="1">
      <c r="A41" s="26" t="s">
        <v>134</v>
      </c>
      <c r="B41" s="5" t="s">
        <v>93</v>
      </c>
      <c r="C41" s="44">
        <v>4175839</v>
      </c>
      <c r="D41" s="7"/>
      <c r="E41" s="7"/>
      <c r="F41" s="43"/>
      <c r="G41" s="19"/>
      <c r="H41" s="7"/>
      <c r="I41" s="36">
        <v>42067</v>
      </c>
      <c r="K41" s="47" t="s">
        <v>13</v>
      </c>
      <c r="L41" s="27" t="s">
        <v>47</v>
      </c>
    </row>
    <row r="42" spans="1:12" ht="61.5" customHeight="1">
      <c r="A42" s="26" t="s">
        <v>135</v>
      </c>
      <c r="B42" s="5" t="s">
        <v>94</v>
      </c>
      <c r="C42" s="44">
        <v>3652065</v>
      </c>
      <c r="D42" s="7"/>
      <c r="E42" s="7"/>
      <c r="F42" s="43"/>
      <c r="G42" s="19"/>
      <c r="H42" s="7"/>
      <c r="I42" s="36">
        <v>42067</v>
      </c>
      <c r="K42" s="47" t="s">
        <v>13</v>
      </c>
      <c r="L42" s="27" t="s">
        <v>48</v>
      </c>
    </row>
    <row r="43" spans="1:12" ht="31.5">
      <c r="A43" s="26" t="s">
        <v>136</v>
      </c>
      <c r="B43" s="5" t="s">
        <v>15</v>
      </c>
      <c r="C43" s="44">
        <v>1794383</v>
      </c>
      <c r="D43" s="7"/>
      <c r="E43" s="7"/>
      <c r="F43" s="43"/>
      <c r="G43" s="19"/>
      <c r="H43" s="7"/>
      <c r="I43" s="36">
        <v>42067</v>
      </c>
      <c r="K43" s="47" t="s">
        <v>13</v>
      </c>
      <c r="L43" s="27" t="s">
        <v>50</v>
      </c>
    </row>
    <row r="44" spans="1:12" ht="31.5">
      <c r="A44" s="26" t="s">
        <v>137</v>
      </c>
      <c r="B44" s="5" t="s">
        <v>95</v>
      </c>
      <c r="C44" s="44">
        <v>925800</v>
      </c>
      <c r="D44" s="7"/>
      <c r="E44" s="7"/>
      <c r="F44" s="43"/>
      <c r="G44" s="19"/>
      <c r="H44" s="7"/>
      <c r="I44" s="36">
        <v>42067</v>
      </c>
      <c r="K44" s="47" t="s">
        <v>13</v>
      </c>
      <c r="L44" s="27" t="s">
        <v>51</v>
      </c>
    </row>
    <row r="45" spans="1:12" ht="31.5">
      <c r="A45" s="26" t="s">
        <v>138</v>
      </c>
      <c r="B45" s="5" t="s">
        <v>95</v>
      </c>
      <c r="C45" s="44">
        <v>340200</v>
      </c>
      <c r="D45" s="7"/>
      <c r="E45" s="7"/>
      <c r="F45" s="43"/>
      <c r="G45" s="19"/>
      <c r="H45" s="7"/>
      <c r="I45" s="36">
        <v>42079</v>
      </c>
      <c r="K45" s="47" t="s">
        <v>13</v>
      </c>
      <c r="L45" s="27" t="s">
        <v>52</v>
      </c>
    </row>
    <row r="46" spans="1:12" ht="42.75">
      <c r="A46" s="26" t="s">
        <v>97</v>
      </c>
      <c r="B46" s="5" t="s">
        <v>96</v>
      </c>
      <c r="C46" s="44">
        <v>1582900</v>
      </c>
      <c r="D46" s="7"/>
      <c r="E46" s="7"/>
      <c r="F46" s="43"/>
      <c r="G46" s="19"/>
      <c r="H46" s="7"/>
      <c r="I46" s="36">
        <v>42079</v>
      </c>
      <c r="K46" s="47" t="s">
        <v>13</v>
      </c>
      <c r="L46" s="27" t="s">
        <v>53</v>
      </c>
    </row>
    <row r="47" spans="1:12" ht="31.5">
      <c r="A47" s="26" t="s">
        <v>139</v>
      </c>
      <c r="B47" s="5" t="s">
        <v>96</v>
      </c>
      <c r="C47" s="44">
        <v>1972600</v>
      </c>
      <c r="D47" s="7"/>
      <c r="E47" s="7"/>
      <c r="F47" s="43"/>
      <c r="G47" s="19"/>
      <c r="H47" s="7"/>
      <c r="I47" s="36">
        <v>42079</v>
      </c>
      <c r="K47" s="47" t="s">
        <v>13</v>
      </c>
      <c r="L47" s="27" t="s">
        <v>54</v>
      </c>
    </row>
    <row r="48" spans="1:12" ht="94.5">
      <c r="A48" s="26" t="s">
        <v>140</v>
      </c>
      <c r="B48" s="5" t="s">
        <v>98</v>
      </c>
      <c r="C48" s="44">
        <v>563600</v>
      </c>
      <c r="D48" s="7"/>
      <c r="E48" s="7"/>
      <c r="F48" s="43"/>
      <c r="G48" s="19"/>
      <c r="H48" s="7"/>
      <c r="I48" s="36">
        <v>42079</v>
      </c>
      <c r="K48" s="47" t="s">
        <v>13</v>
      </c>
      <c r="L48" s="27" t="s">
        <v>55</v>
      </c>
    </row>
    <row r="49" spans="1:12" ht="31.5">
      <c r="A49" s="26" t="s">
        <v>141</v>
      </c>
      <c r="B49" s="5" t="s">
        <v>99</v>
      </c>
      <c r="C49" s="44">
        <v>861900</v>
      </c>
      <c r="D49" s="7"/>
      <c r="E49" s="7"/>
      <c r="F49" s="43"/>
      <c r="G49" s="19"/>
      <c r="H49" s="7"/>
      <c r="I49" s="36">
        <v>42086</v>
      </c>
      <c r="K49" s="27" t="s">
        <v>13</v>
      </c>
      <c r="L49" s="27" t="s">
        <v>57</v>
      </c>
    </row>
    <row r="50" spans="1:12" ht="31.5">
      <c r="A50" s="26" t="s">
        <v>142</v>
      </c>
      <c r="B50" s="5" t="s">
        <v>14</v>
      </c>
      <c r="C50" s="44">
        <v>2597500</v>
      </c>
      <c r="D50" s="7"/>
      <c r="E50" s="7"/>
      <c r="F50" s="43"/>
      <c r="G50" s="19"/>
      <c r="H50" s="7"/>
      <c r="I50" s="36">
        <v>42086</v>
      </c>
      <c r="K50" s="47" t="s">
        <v>13</v>
      </c>
      <c r="L50" s="27" t="s">
        <v>58</v>
      </c>
    </row>
    <row r="51" spans="1:12" ht="31.5">
      <c r="A51" s="26" t="s">
        <v>143</v>
      </c>
      <c r="B51" s="5" t="s">
        <v>20</v>
      </c>
      <c r="C51" s="44">
        <v>4755300</v>
      </c>
      <c r="D51" s="7"/>
      <c r="E51" s="7"/>
      <c r="F51" s="43"/>
      <c r="G51" s="19"/>
      <c r="H51" s="7"/>
      <c r="I51" s="36">
        <v>42086</v>
      </c>
      <c r="K51" s="47" t="s">
        <v>13</v>
      </c>
      <c r="L51" s="27" t="s">
        <v>59</v>
      </c>
    </row>
    <row r="52" spans="1:12" ht="31.5">
      <c r="A52" s="26" t="s">
        <v>144</v>
      </c>
      <c r="B52" s="5" t="s">
        <v>20</v>
      </c>
      <c r="C52" s="44">
        <v>3591400</v>
      </c>
      <c r="D52" s="7"/>
      <c r="E52" s="7"/>
      <c r="F52" s="43"/>
      <c r="G52" s="19"/>
      <c r="H52" s="7"/>
      <c r="I52" s="36">
        <v>42086</v>
      </c>
      <c r="K52" s="47" t="s">
        <v>13</v>
      </c>
      <c r="L52" s="27" t="s">
        <v>60</v>
      </c>
    </row>
    <row r="53" spans="1:12" ht="57">
      <c r="A53" s="26" t="s">
        <v>145</v>
      </c>
      <c r="B53" s="5" t="s">
        <v>100</v>
      </c>
      <c r="C53" s="44">
        <v>4076795</v>
      </c>
      <c r="D53" s="7"/>
      <c r="E53" s="7"/>
      <c r="F53" s="43"/>
      <c r="G53" s="19"/>
      <c r="H53" s="7"/>
      <c r="I53" s="36">
        <v>42104</v>
      </c>
      <c r="K53" s="47" t="s">
        <v>13</v>
      </c>
      <c r="L53" s="27" t="s">
        <v>61</v>
      </c>
    </row>
    <row r="54" spans="1:12" ht="57">
      <c r="A54" s="26" t="s">
        <v>101</v>
      </c>
      <c r="B54" s="5" t="s">
        <v>102</v>
      </c>
      <c r="C54" s="44">
        <v>2692805</v>
      </c>
      <c r="D54" s="7"/>
      <c r="E54" s="7"/>
      <c r="F54" s="43"/>
      <c r="G54" s="19"/>
      <c r="H54" s="7"/>
      <c r="I54" s="36">
        <v>42104</v>
      </c>
      <c r="K54" s="47" t="s">
        <v>13</v>
      </c>
      <c r="L54" s="27" t="s">
        <v>62</v>
      </c>
    </row>
    <row r="55" spans="1:12" ht="60.75" customHeight="1">
      <c r="A55" s="26" t="s">
        <v>103</v>
      </c>
      <c r="B55" s="22" t="s">
        <v>104</v>
      </c>
      <c r="C55" s="29">
        <v>545054</v>
      </c>
      <c r="D55" s="7"/>
      <c r="E55" s="7"/>
      <c r="F55" s="43"/>
      <c r="G55" s="19"/>
      <c r="H55" s="7"/>
      <c r="I55" s="34">
        <v>42082</v>
      </c>
      <c r="K55" s="30">
        <v>3917</v>
      </c>
      <c r="L55" s="27" t="s">
        <v>66</v>
      </c>
    </row>
    <row r="56" spans="1:12" ht="42.75">
      <c r="A56" s="26" t="s">
        <v>67</v>
      </c>
      <c r="B56" s="5"/>
      <c r="C56" s="44">
        <v>2400000</v>
      </c>
      <c r="D56" s="7"/>
      <c r="E56" s="7"/>
      <c r="F56" s="43"/>
      <c r="G56" s="19"/>
      <c r="H56" s="7"/>
      <c r="I56" s="39"/>
      <c r="K56" s="47"/>
      <c r="L56" s="27"/>
    </row>
    <row r="57" spans="1:12" ht="42.75">
      <c r="A57" s="26" t="s">
        <v>68</v>
      </c>
      <c r="B57" s="5"/>
      <c r="C57" s="44">
        <v>1000000</v>
      </c>
      <c r="D57" s="7"/>
      <c r="E57" s="7"/>
      <c r="F57" s="43"/>
      <c r="G57" s="19"/>
      <c r="H57" s="7"/>
      <c r="I57" s="39"/>
      <c r="K57" s="30">
        <v>8915</v>
      </c>
      <c r="L57" s="30"/>
    </row>
    <row r="58" spans="1:12" ht="54" customHeight="1">
      <c r="A58" s="26" t="s">
        <v>106</v>
      </c>
      <c r="B58" s="5" t="s">
        <v>105</v>
      </c>
      <c r="C58" s="44">
        <v>173570.78</v>
      </c>
      <c r="D58" s="7"/>
      <c r="E58" s="7"/>
      <c r="F58" s="43"/>
      <c r="G58" s="19"/>
      <c r="H58" s="7"/>
      <c r="I58" s="40">
        <v>42060</v>
      </c>
      <c r="K58" s="30" t="s">
        <v>70</v>
      </c>
      <c r="L58" s="27" t="s">
        <v>69</v>
      </c>
    </row>
    <row r="59" spans="1:12" ht="64.5" customHeight="1">
      <c r="A59" s="26" t="s">
        <v>107</v>
      </c>
      <c r="B59" s="5" t="s">
        <v>108</v>
      </c>
      <c r="C59" s="44">
        <v>113118</v>
      </c>
      <c r="D59" s="7"/>
      <c r="E59" s="7"/>
      <c r="F59" s="43"/>
      <c r="G59" s="19"/>
      <c r="H59" s="7"/>
      <c r="I59" s="40">
        <v>42072</v>
      </c>
      <c r="K59" s="30" t="s">
        <v>70</v>
      </c>
      <c r="L59" s="27" t="s">
        <v>71</v>
      </c>
    </row>
    <row r="60" spans="1:12" ht="47.25">
      <c r="A60" s="26" t="s">
        <v>109</v>
      </c>
      <c r="B60" s="5" t="s">
        <v>110</v>
      </c>
      <c r="C60" s="44">
        <v>139921</v>
      </c>
      <c r="D60" s="7"/>
      <c r="E60" s="7"/>
      <c r="F60" s="31"/>
      <c r="G60" s="7"/>
      <c r="H60" s="7"/>
      <c r="I60" s="40">
        <v>42072</v>
      </c>
      <c r="K60" s="46"/>
      <c r="L60" s="27" t="s">
        <v>72</v>
      </c>
    </row>
    <row r="61" spans="1:12">
      <c r="A61" s="18" t="s">
        <v>23</v>
      </c>
      <c r="B61" s="5"/>
      <c r="C61" s="7"/>
      <c r="D61" s="7"/>
      <c r="E61" s="7"/>
      <c r="F61" s="8"/>
      <c r="G61" s="7"/>
      <c r="H61" s="7"/>
      <c r="I61" s="9"/>
      <c r="K61" s="46"/>
      <c r="L61" s="46"/>
    </row>
    <row r="62" spans="1:12">
      <c r="A62" s="20"/>
      <c r="B62" s="13"/>
      <c r="C62" s="14"/>
      <c r="D62" s="14"/>
      <c r="E62" s="14"/>
      <c r="F62" s="15"/>
      <c r="G62" s="14"/>
      <c r="H62" s="14"/>
      <c r="I62" s="16"/>
      <c r="K62" s="21"/>
      <c r="L62" s="46"/>
    </row>
    <row r="63" spans="1:12">
      <c r="A63" s="5"/>
      <c r="B63" s="11"/>
      <c r="C63" s="7"/>
      <c r="D63" s="7"/>
      <c r="E63" s="7"/>
      <c r="F63" s="8"/>
      <c r="G63" s="7"/>
      <c r="H63" s="7"/>
      <c r="I63" s="9"/>
      <c r="K63" s="46"/>
      <c r="L63" s="46"/>
    </row>
  </sheetData>
  <mergeCells count="10">
    <mergeCell ref="A3:I3"/>
    <mergeCell ref="A4:I4"/>
    <mergeCell ref="A8:A9"/>
    <mergeCell ref="B8:B9"/>
    <mergeCell ref="C8:C9"/>
    <mergeCell ref="D8:D9"/>
    <mergeCell ref="E8:E9"/>
    <mergeCell ref="F8:G8"/>
    <mergeCell ref="H8:H9"/>
    <mergeCell ref="I8:I9"/>
  </mergeCells>
  <pageMargins left="0.7" right="0.7" top="0.25" bottom="0.47" header="0.2" footer="0.26"/>
  <pageSetup paperSize="5" scale="86" orientation="landscape" horizontalDpi="300" verticalDpi="300" r:id="rId1"/>
  <headerFooter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J46"/>
  <sheetViews>
    <sheetView tabSelected="1" topLeftCell="A34" workbookViewId="0">
      <selection activeCell="D43" sqref="D43"/>
    </sheetView>
  </sheetViews>
  <sheetFormatPr defaultRowHeight="12.75"/>
  <cols>
    <col min="1" max="1" width="32.42578125" style="309" customWidth="1"/>
    <col min="2" max="2" width="16" style="309" customWidth="1"/>
    <col min="3" max="3" width="12.7109375" style="310" customWidth="1"/>
    <col min="4" max="4" width="48.140625" style="309" customWidth="1"/>
    <col min="5" max="5" width="15" style="309" customWidth="1"/>
    <col min="6" max="6" width="13.140625" style="309" customWidth="1"/>
    <col min="7" max="7" width="13.42578125" style="309" customWidth="1"/>
    <col min="8" max="8" width="9.5703125" style="309" customWidth="1"/>
    <col min="9" max="9" width="10.7109375" style="309" customWidth="1"/>
    <col min="10" max="10" width="13.85546875" style="309" customWidth="1"/>
    <col min="11" max="16384" width="9.140625" style="309"/>
  </cols>
  <sheetData>
    <row r="1" spans="1:10" ht="15">
      <c r="A1" s="308" t="s">
        <v>743</v>
      </c>
    </row>
    <row r="2" spans="1:10" ht="13.5" thickBot="1"/>
    <row r="3" spans="1:10" ht="15.75">
      <c r="A3" s="311">
        <v>966</v>
      </c>
      <c r="B3" s="312"/>
      <c r="C3" s="312"/>
      <c r="D3" s="312"/>
      <c r="E3" s="312"/>
      <c r="F3" s="312"/>
      <c r="G3" s="312"/>
      <c r="H3" s="312"/>
      <c r="I3" s="312"/>
      <c r="J3" s="313"/>
    </row>
    <row r="4" spans="1:10" ht="15.75">
      <c r="A4" s="314" t="s">
        <v>744</v>
      </c>
      <c r="B4" s="315"/>
      <c r="C4" s="315"/>
      <c r="D4" s="315"/>
      <c r="E4" s="315"/>
      <c r="F4" s="315"/>
      <c r="G4" s="315"/>
      <c r="H4" s="315"/>
      <c r="I4" s="315"/>
      <c r="J4" s="316"/>
    </row>
    <row r="5" spans="1:10" ht="15.75">
      <c r="A5" s="317"/>
      <c r="B5" s="216"/>
      <c r="C5" s="318"/>
      <c r="D5" s="216"/>
      <c r="E5" s="216"/>
      <c r="F5" s="216"/>
      <c r="G5" s="216"/>
      <c r="H5" s="216"/>
      <c r="I5" s="216"/>
      <c r="J5" s="319"/>
    </row>
    <row r="6" spans="1:10" ht="15.75">
      <c r="A6" s="317" t="s">
        <v>745</v>
      </c>
      <c r="B6" s="216"/>
      <c r="C6" s="318"/>
      <c r="D6" s="216"/>
      <c r="E6" s="216"/>
      <c r="F6" s="216"/>
      <c r="G6" s="216"/>
      <c r="H6" s="216"/>
      <c r="I6" s="216"/>
      <c r="J6" s="319"/>
    </row>
    <row r="7" spans="1:10" ht="8.25" customHeight="1" thickBot="1">
      <c r="A7" s="320"/>
      <c r="B7" s="321"/>
      <c r="C7" s="322"/>
      <c r="D7" s="321"/>
      <c r="E7" s="321"/>
      <c r="F7" s="321"/>
      <c r="G7" s="321"/>
      <c r="H7" s="321"/>
      <c r="I7" s="321"/>
      <c r="J7" s="323"/>
    </row>
    <row r="8" spans="1:10" ht="25.5" customHeight="1">
      <c r="A8" s="324" t="s">
        <v>746</v>
      </c>
      <c r="B8" s="325" t="s">
        <v>747</v>
      </c>
      <c r="C8" s="326" t="s">
        <v>748</v>
      </c>
      <c r="D8" s="325" t="s">
        <v>749</v>
      </c>
      <c r="E8" s="325" t="s">
        <v>573</v>
      </c>
      <c r="F8" s="325"/>
      <c r="G8" s="325"/>
      <c r="H8" s="325"/>
      <c r="I8" s="325"/>
      <c r="J8" s="327"/>
    </row>
    <row r="9" spans="1:10">
      <c r="A9" s="328"/>
      <c r="B9" s="329"/>
      <c r="C9" s="330"/>
      <c r="D9" s="329"/>
      <c r="E9" s="331" t="s">
        <v>750</v>
      </c>
      <c r="F9" s="331"/>
      <c r="G9" s="331"/>
      <c r="H9" s="331" t="s">
        <v>751</v>
      </c>
      <c r="I9" s="331"/>
      <c r="J9" s="332"/>
    </row>
    <row r="10" spans="1:10" ht="26.25" thickBot="1">
      <c r="A10" s="333"/>
      <c r="B10" s="334"/>
      <c r="C10" s="335"/>
      <c r="D10" s="334"/>
      <c r="E10" s="336" t="s">
        <v>752</v>
      </c>
      <c r="F10" s="336" t="s">
        <v>753</v>
      </c>
      <c r="G10" s="336" t="s">
        <v>754</v>
      </c>
      <c r="H10" s="336" t="s">
        <v>755</v>
      </c>
      <c r="I10" s="337" t="s">
        <v>756</v>
      </c>
      <c r="J10" s="338" t="s">
        <v>757</v>
      </c>
    </row>
    <row r="11" spans="1:10" ht="16.5" hidden="1" thickBot="1">
      <c r="A11" s="339" t="s">
        <v>758</v>
      </c>
      <c r="B11" s="340">
        <v>0</v>
      </c>
      <c r="C11" s="341">
        <v>41655</v>
      </c>
      <c r="D11" s="342"/>
      <c r="E11" s="342"/>
      <c r="F11" s="342"/>
      <c r="G11" s="342"/>
      <c r="H11" s="342"/>
      <c r="I11" s="343"/>
      <c r="J11" s="344"/>
    </row>
    <row r="12" spans="1:10" ht="16.5" hidden="1" thickBot="1">
      <c r="A12" s="345" t="s">
        <v>759</v>
      </c>
      <c r="B12" s="346">
        <v>0</v>
      </c>
      <c r="C12" s="347">
        <v>41655</v>
      </c>
      <c r="D12" s="348"/>
      <c r="E12" s="348"/>
      <c r="F12" s="348"/>
      <c r="G12" s="348"/>
      <c r="H12" s="348"/>
      <c r="I12" s="349"/>
      <c r="J12" s="350"/>
    </row>
    <row r="13" spans="1:10" ht="16.5" hidden="1" thickBot="1">
      <c r="A13" s="345" t="s">
        <v>760</v>
      </c>
      <c r="B13" s="346">
        <v>0</v>
      </c>
      <c r="C13" s="347">
        <v>41648</v>
      </c>
      <c r="D13" s="348"/>
      <c r="E13" s="348"/>
      <c r="F13" s="348"/>
      <c r="G13" s="348"/>
      <c r="H13" s="348"/>
      <c r="I13" s="349"/>
      <c r="J13" s="350"/>
    </row>
    <row r="14" spans="1:10" ht="16.5" hidden="1" thickBot="1">
      <c r="A14" s="345" t="s">
        <v>761</v>
      </c>
      <c r="B14" s="346">
        <v>0</v>
      </c>
      <c r="C14" s="347">
        <v>41648</v>
      </c>
      <c r="D14" s="348"/>
      <c r="E14" s="348"/>
      <c r="F14" s="348"/>
      <c r="G14" s="348"/>
      <c r="H14" s="348"/>
      <c r="I14" s="349"/>
      <c r="J14" s="350"/>
    </row>
    <row r="15" spans="1:10" ht="16.5" hidden="1" thickBot="1">
      <c r="A15" s="351" t="s">
        <v>762</v>
      </c>
      <c r="B15" s="352">
        <v>0</v>
      </c>
      <c r="C15" s="353">
        <v>41647</v>
      </c>
      <c r="D15" s="354"/>
      <c r="E15" s="354"/>
      <c r="F15" s="354"/>
      <c r="G15" s="354"/>
      <c r="H15" s="354"/>
      <c r="I15" s="355"/>
      <c r="J15" s="356"/>
    </row>
    <row r="16" spans="1:10" ht="47.25">
      <c r="A16" s="357" t="s">
        <v>763</v>
      </c>
      <c r="B16" s="358">
        <v>14665.7</v>
      </c>
      <c r="C16" s="359">
        <v>42251</v>
      </c>
      <c r="D16" s="360" t="s">
        <v>764</v>
      </c>
      <c r="E16" s="358"/>
      <c r="F16" s="358">
        <v>14665.699999999997</v>
      </c>
      <c r="G16" s="361"/>
      <c r="H16" s="361"/>
      <c r="I16" s="362"/>
      <c r="J16" s="363"/>
    </row>
    <row r="17" spans="1:10" ht="67.5" customHeight="1">
      <c r="A17" s="364" t="s">
        <v>765</v>
      </c>
      <c r="B17" s="365">
        <v>82699.66</v>
      </c>
      <c r="C17" s="366">
        <v>42261</v>
      </c>
      <c r="D17" s="367" t="s">
        <v>766</v>
      </c>
      <c r="E17" s="365"/>
      <c r="F17" s="365">
        <v>82699.659999999974</v>
      </c>
      <c r="G17" s="368"/>
      <c r="H17" s="368"/>
      <c r="I17" s="369"/>
      <c r="J17" s="370"/>
    </row>
    <row r="18" spans="1:10" ht="88.5" customHeight="1">
      <c r="A18" s="371" t="s">
        <v>767</v>
      </c>
      <c r="B18" s="372">
        <v>40000</v>
      </c>
      <c r="C18" s="373">
        <v>42116</v>
      </c>
      <c r="D18" s="374" t="s">
        <v>768</v>
      </c>
      <c r="E18" s="375"/>
      <c r="F18" s="375"/>
      <c r="G18" s="365">
        <v>40000</v>
      </c>
      <c r="H18" s="368"/>
      <c r="I18" s="369"/>
      <c r="J18" s="370"/>
    </row>
    <row r="19" spans="1:10" ht="15.75">
      <c r="A19" s="376" t="s">
        <v>769</v>
      </c>
      <c r="B19" s="377">
        <v>10000</v>
      </c>
      <c r="C19" s="378">
        <v>37902</v>
      </c>
      <c r="D19" s="379" t="s">
        <v>770</v>
      </c>
      <c r="E19" s="380"/>
      <c r="F19" s="380"/>
      <c r="G19" s="380"/>
      <c r="H19" s="380"/>
      <c r="I19" s="381"/>
      <c r="J19" s="382">
        <v>10000</v>
      </c>
    </row>
    <row r="20" spans="1:10" ht="15.75">
      <c r="A20" s="376" t="s">
        <v>771</v>
      </c>
      <c r="B20" s="377">
        <v>7000</v>
      </c>
      <c r="C20" s="378">
        <v>37088</v>
      </c>
      <c r="D20" s="380"/>
      <c r="E20" s="380"/>
      <c r="F20" s="380"/>
      <c r="G20" s="380"/>
      <c r="H20" s="380"/>
      <c r="I20" s="381"/>
      <c r="J20" s="382">
        <v>7000</v>
      </c>
    </row>
    <row r="21" spans="1:10" ht="15.75">
      <c r="A21" s="376" t="s">
        <v>772</v>
      </c>
      <c r="B21" s="377">
        <v>2500</v>
      </c>
      <c r="C21" s="378">
        <v>36264</v>
      </c>
      <c r="D21" s="380"/>
      <c r="E21" s="380"/>
      <c r="F21" s="380"/>
      <c r="G21" s="380"/>
      <c r="H21" s="380"/>
      <c r="I21" s="381"/>
      <c r="J21" s="382">
        <v>2500</v>
      </c>
    </row>
    <row r="22" spans="1:10" ht="15.75">
      <c r="A22" s="376" t="s">
        <v>773</v>
      </c>
      <c r="B22" s="377">
        <v>5000</v>
      </c>
      <c r="C22" s="378">
        <v>36194</v>
      </c>
      <c r="D22" s="379" t="s">
        <v>770</v>
      </c>
      <c r="E22" s="380"/>
      <c r="F22" s="380"/>
      <c r="G22" s="380"/>
      <c r="H22" s="380"/>
      <c r="I22" s="381"/>
      <c r="J22" s="382">
        <v>5000</v>
      </c>
    </row>
    <row r="23" spans="1:10" ht="15.75">
      <c r="A23" s="376" t="s">
        <v>774</v>
      </c>
      <c r="B23" s="377">
        <v>5000</v>
      </c>
      <c r="C23" s="378">
        <v>35695</v>
      </c>
      <c r="D23" s="379" t="s">
        <v>770</v>
      </c>
      <c r="E23" s="380"/>
      <c r="F23" s="380"/>
      <c r="G23" s="380"/>
      <c r="H23" s="380"/>
      <c r="I23" s="381"/>
      <c r="J23" s="382">
        <v>5000</v>
      </c>
    </row>
    <row r="24" spans="1:10" ht="15.75">
      <c r="A24" s="376" t="s">
        <v>775</v>
      </c>
      <c r="B24" s="377">
        <v>1200</v>
      </c>
      <c r="C24" s="378">
        <v>35633</v>
      </c>
      <c r="D24" s="379" t="s">
        <v>770</v>
      </c>
      <c r="E24" s="380"/>
      <c r="F24" s="380"/>
      <c r="G24" s="380"/>
      <c r="H24" s="380"/>
      <c r="I24" s="381"/>
      <c r="J24" s="382">
        <v>1200</v>
      </c>
    </row>
    <row r="25" spans="1:10" ht="15.75">
      <c r="A25" s="376" t="s">
        <v>776</v>
      </c>
      <c r="B25" s="377">
        <v>3600</v>
      </c>
      <c r="C25" s="378">
        <v>35603</v>
      </c>
      <c r="D25" s="379" t="s">
        <v>770</v>
      </c>
      <c r="E25" s="380"/>
      <c r="F25" s="380"/>
      <c r="G25" s="380"/>
      <c r="H25" s="380"/>
      <c r="I25" s="381"/>
      <c r="J25" s="382">
        <v>3600</v>
      </c>
    </row>
    <row r="26" spans="1:10" ht="15.75">
      <c r="A26" s="376" t="s">
        <v>777</v>
      </c>
      <c r="B26" s="377">
        <v>30000</v>
      </c>
      <c r="C26" s="378">
        <v>35530</v>
      </c>
      <c r="D26" s="379"/>
      <c r="E26" s="380"/>
      <c r="F26" s="380"/>
      <c r="G26" s="380"/>
      <c r="H26" s="380"/>
      <c r="I26" s="381"/>
      <c r="J26" s="382">
        <v>30000</v>
      </c>
    </row>
    <row r="27" spans="1:10" ht="15.75">
      <c r="A27" s="376" t="s">
        <v>778</v>
      </c>
      <c r="B27" s="377">
        <v>20000</v>
      </c>
      <c r="C27" s="378">
        <v>35488</v>
      </c>
      <c r="D27" s="379" t="s">
        <v>770</v>
      </c>
      <c r="E27" s="380"/>
      <c r="F27" s="380"/>
      <c r="G27" s="380"/>
      <c r="H27" s="380"/>
      <c r="I27" s="381"/>
      <c r="J27" s="382">
        <v>20000</v>
      </c>
    </row>
    <row r="28" spans="1:10" ht="15.75">
      <c r="A28" s="376" t="s">
        <v>777</v>
      </c>
      <c r="B28" s="377">
        <v>20000</v>
      </c>
      <c r="C28" s="378">
        <v>35236</v>
      </c>
      <c r="D28" s="379"/>
      <c r="E28" s="380"/>
      <c r="F28" s="380"/>
      <c r="G28" s="380"/>
      <c r="H28" s="380"/>
      <c r="I28" s="381"/>
      <c r="J28" s="382">
        <v>20000</v>
      </c>
    </row>
    <row r="29" spans="1:10" ht="15.75">
      <c r="A29" s="376" t="s">
        <v>779</v>
      </c>
      <c r="B29" s="377">
        <v>5000</v>
      </c>
      <c r="C29" s="378">
        <v>32675</v>
      </c>
      <c r="D29" s="379"/>
      <c r="E29" s="383"/>
      <c r="F29" s="383"/>
      <c r="G29" s="383"/>
      <c r="H29" s="383"/>
      <c r="I29" s="383"/>
      <c r="J29" s="382">
        <v>5000</v>
      </c>
    </row>
    <row r="30" spans="1:10" ht="15.75">
      <c r="A30" s="376" t="s">
        <v>780</v>
      </c>
      <c r="B30" s="377">
        <v>1500</v>
      </c>
      <c r="C30" s="378">
        <v>31167</v>
      </c>
      <c r="D30" s="379" t="s">
        <v>770</v>
      </c>
      <c r="E30" s="383"/>
      <c r="F30" s="383"/>
      <c r="G30" s="383"/>
      <c r="H30" s="383"/>
      <c r="I30" s="383"/>
      <c r="J30" s="382">
        <v>1500</v>
      </c>
    </row>
    <row r="31" spans="1:10" ht="15.75">
      <c r="A31" s="376" t="s">
        <v>781</v>
      </c>
      <c r="B31" s="377">
        <v>1300</v>
      </c>
      <c r="C31" s="378">
        <v>30471</v>
      </c>
      <c r="D31" s="379" t="s">
        <v>770</v>
      </c>
      <c r="E31" s="383"/>
      <c r="F31" s="383"/>
      <c r="G31" s="383"/>
      <c r="H31" s="383"/>
      <c r="I31" s="383"/>
      <c r="J31" s="382">
        <v>1300</v>
      </c>
    </row>
    <row r="32" spans="1:10" ht="15.75">
      <c r="A32" s="376" t="s">
        <v>782</v>
      </c>
      <c r="B32" s="377">
        <v>1500</v>
      </c>
      <c r="C32" s="378">
        <v>30078</v>
      </c>
      <c r="D32" s="379" t="s">
        <v>770</v>
      </c>
      <c r="E32" s="383"/>
      <c r="F32" s="383"/>
      <c r="G32" s="383"/>
      <c r="H32" s="383"/>
      <c r="I32" s="383"/>
      <c r="J32" s="382">
        <v>1500</v>
      </c>
    </row>
    <row r="33" spans="1:10" ht="15.75">
      <c r="A33" s="376" t="s">
        <v>782</v>
      </c>
      <c r="B33" s="377">
        <v>1000</v>
      </c>
      <c r="C33" s="378">
        <v>29664</v>
      </c>
      <c r="D33" s="379" t="s">
        <v>770</v>
      </c>
      <c r="E33" s="383"/>
      <c r="F33" s="383"/>
      <c r="G33" s="383"/>
      <c r="H33" s="383"/>
      <c r="I33" s="383"/>
      <c r="J33" s="382">
        <v>1000</v>
      </c>
    </row>
    <row r="34" spans="1:10" ht="15.75">
      <c r="A34" s="376" t="s">
        <v>783</v>
      </c>
      <c r="B34" s="377">
        <v>500</v>
      </c>
      <c r="C34" s="378">
        <v>28817</v>
      </c>
      <c r="D34" s="379" t="s">
        <v>770</v>
      </c>
      <c r="E34" s="383"/>
      <c r="F34" s="383"/>
      <c r="G34" s="383"/>
      <c r="H34" s="383"/>
      <c r="I34" s="383"/>
      <c r="J34" s="382">
        <v>500</v>
      </c>
    </row>
    <row r="35" spans="1:10" ht="15.75">
      <c r="A35" s="376" t="s">
        <v>784</v>
      </c>
      <c r="B35" s="377">
        <v>1250</v>
      </c>
      <c r="C35" s="378">
        <v>28730</v>
      </c>
      <c r="D35" s="379" t="s">
        <v>770</v>
      </c>
      <c r="E35" s="383"/>
      <c r="F35" s="383"/>
      <c r="G35" s="383"/>
      <c r="H35" s="383"/>
      <c r="I35" s="383"/>
      <c r="J35" s="382">
        <v>1250</v>
      </c>
    </row>
    <row r="36" spans="1:10" ht="14.25" customHeight="1" thickBot="1">
      <c r="A36" s="384" t="s">
        <v>785</v>
      </c>
      <c r="B36" s="385">
        <v>1250</v>
      </c>
      <c r="C36" s="386">
        <v>28549</v>
      </c>
      <c r="D36" s="387" t="s">
        <v>770</v>
      </c>
      <c r="E36" s="388"/>
      <c r="F36" s="388"/>
      <c r="G36" s="388"/>
      <c r="H36" s="388"/>
      <c r="I36" s="388"/>
      <c r="J36" s="389">
        <v>1250</v>
      </c>
    </row>
    <row r="37" spans="1:10" ht="27" customHeight="1" thickBot="1">
      <c r="A37" s="390" t="s">
        <v>583</v>
      </c>
      <c r="B37" s="391">
        <f>SUM(B11:B36)</f>
        <v>254965.36</v>
      </c>
      <c r="C37" s="392"/>
      <c r="D37" s="393"/>
      <c r="E37" s="394"/>
      <c r="F37" s="394">
        <f>SUM(F11:F36)</f>
        <v>97365.359999999971</v>
      </c>
      <c r="G37" s="394">
        <f>SUM(G11:G36)</f>
        <v>40000</v>
      </c>
      <c r="H37" s="394"/>
      <c r="I37" s="394"/>
      <c r="J37" s="395">
        <f>SUM(J11:J36)</f>
        <v>117600</v>
      </c>
    </row>
    <row r="38" spans="1:10" ht="11.25" customHeight="1">
      <c r="A38" s="396"/>
      <c r="B38" s="397"/>
      <c r="C38" s="318"/>
      <c r="D38" s="398"/>
      <c r="E38" s="397"/>
      <c r="F38" s="397"/>
      <c r="G38" s="397"/>
      <c r="H38" s="397"/>
      <c r="I38" s="397"/>
      <c r="J38" s="397"/>
    </row>
    <row r="39" spans="1:10" ht="30" customHeight="1">
      <c r="A39" s="399" t="s">
        <v>559</v>
      </c>
      <c r="B39" s="399"/>
      <c r="C39" s="399"/>
      <c r="D39" s="399"/>
      <c r="E39" s="399"/>
    </row>
    <row r="40" spans="1:10" ht="30" customHeight="1">
      <c r="A40" s="400"/>
      <c r="B40" s="400"/>
      <c r="C40" s="400"/>
      <c r="D40" s="401"/>
      <c r="E40" s="400"/>
    </row>
    <row r="41" spans="1:10" ht="30" customHeight="1">
      <c r="A41" s="400"/>
      <c r="B41" s="400"/>
      <c r="C41" s="400"/>
      <c r="D41" s="400"/>
      <c r="E41" s="400"/>
    </row>
    <row r="44" spans="1:10">
      <c r="A44" s="402"/>
      <c r="B44" s="403"/>
      <c r="C44" s="404"/>
      <c r="D44" s="403"/>
      <c r="E44" s="405"/>
      <c r="F44" s="405"/>
      <c r="G44" s="403"/>
    </row>
    <row r="45" spans="1:10" ht="21">
      <c r="A45" s="406" t="s">
        <v>671</v>
      </c>
      <c r="B45" s="407"/>
      <c r="C45" s="408"/>
      <c r="D45" s="407"/>
      <c r="E45" s="407"/>
      <c r="F45" s="409" t="s">
        <v>786</v>
      </c>
      <c r="G45" s="407"/>
    </row>
    <row r="46" spans="1:10" ht="21">
      <c r="A46" s="1" t="s">
        <v>600</v>
      </c>
      <c r="B46" s="410"/>
      <c r="C46" s="411"/>
      <c r="D46" s="410"/>
      <c r="E46" s="410"/>
      <c r="F46" s="410" t="s">
        <v>601</v>
      </c>
      <c r="G46" s="410"/>
    </row>
  </sheetData>
  <sheetProtection password="CCC5" sheet="1" objects="1" scenarios="1"/>
  <mergeCells count="10">
    <mergeCell ref="A39:E39"/>
    <mergeCell ref="A3:J3"/>
    <mergeCell ref="A4:J4"/>
    <mergeCell ref="A8:A10"/>
    <mergeCell ref="B8:B10"/>
    <mergeCell ref="C8:C10"/>
    <mergeCell ref="D8:D10"/>
    <mergeCell ref="E8:J8"/>
    <mergeCell ref="E9:G9"/>
    <mergeCell ref="H9:J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82"/>
  <sheetViews>
    <sheetView view="pageBreakPreview" topLeftCell="A8" zoomScaleSheetLayoutView="100" workbookViewId="0">
      <pane ySplit="1560" topLeftCell="A23" activePane="bottomLeft"/>
      <selection activeCell="L8" sqref="L1:L1048576"/>
      <selection pane="bottomLeft"/>
    </sheetView>
  </sheetViews>
  <sheetFormatPr defaultRowHeight="15.75"/>
  <cols>
    <col min="1" max="1" width="59" style="1" customWidth="1"/>
    <col min="2" max="2" width="22.85546875" style="1" customWidth="1"/>
    <col min="3" max="3" width="15.85546875" style="1" customWidth="1"/>
    <col min="4" max="4" width="14.140625" style="1" customWidth="1"/>
    <col min="5" max="5" width="19.85546875" style="1" customWidth="1"/>
    <col min="6" max="6" width="14.42578125" style="1" customWidth="1"/>
    <col min="7" max="7" width="17.5703125" style="1" customWidth="1"/>
    <col min="8" max="8" width="18" style="1" customWidth="1"/>
    <col min="9" max="9" width="12.85546875" style="1" customWidth="1"/>
    <col min="10" max="10" width="3.28515625" style="1" customWidth="1"/>
    <col min="11" max="11" width="9.140625" style="1"/>
    <col min="12" max="12" width="11.140625" style="1" customWidth="1"/>
    <col min="13" max="16384" width="9.140625" style="1"/>
  </cols>
  <sheetData>
    <row r="1" spans="1:12">
      <c r="A1" s="1" t="s">
        <v>0</v>
      </c>
    </row>
    <row r="3" spans="1:12">
      <c r="A3" s="97" t="s">
        <v>1</v>
      </c>
      <c r="B3" s="97"/>
      <c r="C3" s="97"/>
      <c r="D3" s="97"/>
      <c r="E3" s="97"/>
      <c r="F3" s="97"/>
      <c r="G3" s="97"/>
      <c r="H3" s="97"/>
      <c r="I3" s="97"/>
    </row>
    <row r="4" spans="1:12">
      <c r="A4" s="97" t="s">
        <v>150</v>
      </c>
      <c r="B4" s="97"/>
      <c r="C4" s="97"/>
      <c r="D4" s="97"/>
      <c r="E4" s="97"/>
      <c r="F4" s="97"/>
      <c r="G4" s="97"/>
      <c r="H4" s="97"/>
      <c r="I4" s="97"/>
    </row>
    <row r="6" spans="1:12">
      <c r="A6" s="1" t="s">
        <v>2</v>
      </c>
    </row>
    <row r="8" spans="1:12">
      <c r="A8" s="98" t="s">
        <v>3</v>
      </c>
      <c r="B8" s="98" t="s">
        <v>4</v>
      </c>
      <c r="C8" s="98" t="s">
        <v>5</v>
      </c>
      <c r="D8" s="98" t="s">
        <v>6</v>
      </c>
      <c r="E8" s="100" t="s">
        <v>7</v>
      </c>
      <c r="F8" s="102" t="s">
        <v>10</v>
      </c>
      <c r="G8" s="103"/>
      <c r="H8" s="100" t="s">
        <v>11</v>
      </c>
      <c r="I8" s="100" t="s">
        <v>147</v>
      </c>
    </row>
    <row r="9" spans="1:12" ht="47.25">
      <c r="A9" s="99"/>
      <c r="B9" s="99"/>
      <c r="C9" s="99"/>
      <c r="D9" s="99"/>
      <c r="E9" s="101"/>
      <c r="F9" s="2" t="s">
        <v>8</v>
      </c>
      <c r="G9" s="2" t="s">
        <v>9</v>
      </c>
      <c r="H9" s="101"/>
      <c r="I9" s="101"/>
      <c r="K9" s="97" t="s">
        <v>325</v>
      </c>
      <c r="L9" s="97"/>
    </row>
    <row r="10" spans="1:12">
      <c r="A10" s="18" t="s">
        <v>12</v>
      </c>
      <c r="B10" s="3"/>
      <c r="C10" s="3"/>
      <c r="D10" s="3"/>
      <c r="E10" s="3"/>
      <c r="F10" s="3"/>
      <c r="G10" s="3"/>
      <c r="H10" s="3"/>
      <c r="I10" s="4"/>
    </row>
    <row r="11" spans="1:12">
      <c r="A11" s="22"/>
      <c r="B11" s="6"/>
      <c r="C11" s="10"/>
      <c r="D11" s="7"/>
      <c r="E11" s="7"/>
      <c r="F11" s="31"/>
      <c r="G11" s="7"/>
      <c r="H11" s="7"/>
      <c r="I11" s="32"/>
      <c r="K11" s="23"/>
      <c r="L11" s="24"/>
    </row>
    <row r="12" spans="1:12" ht="38.25" customHeight="1">
      <c r="A12" s="49" t="s">
        <v>111</v>
      </c>
      <c r="B12" s="5" t="s">
        <v>152</v>
      </c>
      <c r="C12" s="50">
        <v>1405947</v>
      </c>
      <c r="D12" s="7"/>
      <c r="E12" s="7"/>
      <c r="F12" s="52">
        <v>1</v>
      </c>
      <c r="G12" s="51">
        <f>840374.8+560249.87</f>
        <v>1400624.67</v>
      </c>
      <c r="H12" s="7"/>
      <c r="I12" s="53" t="s">
        <v>165</v>
      </c>
      <c r="K12" s="23">
        <v>6911</v>
      </c>
      <c r="L12" s="24" t="s">
        <v>151</v>
      </c>
    </row>
    <row r="13" spans="1:12" ht="42.75" customHeight="1">
      <c r="A13" s="49" t="s">
        <v>319</v>
      </c>
      <c r="B13" s="5" t="s">
        <v>88</v>
      </c>
      <c r="C13" s="50">
        <v>1505900</v>
      </c>
      <c r="D13" s="7"/>
      <c r="E13" s="7"/>
      <c r="F13" s="52">
        <v>1</v>
      </c>
      <c r="G13" s="51">
        <v>1504565</v>
      </c>
      <c r="H13" s="7"/>
      <c r="I13" s="53" t="s">
        <v>154</v>
      </c>
      <c r="K13" s="23">
        <v>6911</v>
      </c>
      <c r="L13" s="24" t="s">
        <v>153</v>
      </c>
    </row>
    <row r="14" spans="1:12" ht="49.5" customHeight="1">
      <c r="A14" s="49" t="s">
        <v>112</v>
      </c>
      <c r="B14" s="5" t="s">
        <v>74</v>
      </c>
      <c r="C14" s="50">
        <v>1446450</v>
      </c>
      <c r="D14" s="7"/>
      <c r="E14" s="7"/>
      <c r="F14" s="52">
        <v>1</v>
      </c>
      <c r="G14" s="51">
        <v>1444560</v>
      </c>
      <c r="H14" s="7"/>
      <c r="I14" s="53" t="s">
        <v>154</v>
      </c>
      <c r="K14" s="23">
        <v>6911</v>
      </c>
      <c r="L14" s="24" t="s">
        <v>155</v>
      </c>
    </row>
    <row r="15" spans="1:12" ht="44.25" customHeight="1">
      <c r="A15" s="49" t="s">
        <v>161</v>
      </c>
      <c r="B15" s="5" t="s">
        <v>75</v>
      </c>
      <c r="C15" s="50">
        <v>1861017</v>
      </c>
      <c r="D15" s="7"/>
      <c r="E15" s="7"/>
      <c r="F15" s="52">
        <v>1</v>
      </c>
      <c r="G15" s="51">
        <f>838412.35+838412.35</f>
        <v>1676824.7</v>
      </c>
      <c r="H15" s="7"/>
      <c r="I15" s="53" t="s">
        <v>157</v>
      </c>
      <c r="K15" s="23">
        <v>6911</v>
      </c>
      <c r="L15" s="24" t="s">
        <v>156</v>
      </c>
    </row>
    <row r="16" spans="1:12" ht="53.25" customHeight="1">
      <c r="A16" s="49" t="s">
        <v>160</v>
      </c>
      <c r="B16" s="5" t="s">
        <v>159</v>
      </c>
      <c r="C16" s="50">
        <v>2305855</v>
      </c>
      <c r="D16" s="7"/>
      <c r="E16" s="7"/>
      <c r="F16" s="52">
        <v>1</v>
      </c>
      <c r="G16" s="51">
        <f>1147281.19+1147281.19</f>
        <v>2294562.38</v>
      </c>
      <c r="H16" s="7"/>
      <c r="I16" s="53" t="s">
        <v>157</v>
      </c>
      <c r="K16" s="23">
        <v>6911</v>
      </c>
      <c r="L16" s="24" t="s">
        <v>158</v>
      </c>
    </row>
    <row r="17" spans="1:12" ht="34.5" customHeight="1">
      <c r="A17" s="49" t="s">
        <v>164</v>
      </c>
      <c r="B17" s="5" t="s">
        <v>17</v>
      </c>
      <c r="C17" s="50">
        <v>2238748</v>
      </c>
      <c r="D17" s="7"/>
      <c r="E17" s="7"/>
      <c r="F17" s="52">
        <v>1</v>
      </c>
      <c r="G17" s="51">
        <v>2230830.79</v>
      </c>
      <c r="H17" s="7"/>
      <c r="I17" s="53" t="s">
        <v>163</v>
      </c>
      <c r="K17" s="23">
        <v>6911</v>
      </c>
      <c r="L17" s="24" t="s">
        <v>162</v>
      </c>
    </row>
    <row r="18" spans="1:12" ht="50.25" customHeight="1">
      <c r="A18" s="49" t="s">
        <v>166</v>
      </c>
      <c r="B18" s="5" t="s">
        <v>18</v>
      </c>
      <c r="C18" s="50">
        <v>1146662</v>
      </c>
      <c r="D18" s="7"/>
      <c r="E18" s="7"/>
      <c r="F18" s="31"/>
      <c r="G18" s="51">
        <v>1142327.1299999999</v>
      </c>
      <c r="H18" s="7"/>
      <c r="I18" s="53" t="s">
        <v>165</v>
      </c>
      <c r="K18" s="23">
        <v>6911</v>
      </c>
      <c r="L18" s="24" t="s">
        <v>32</v>
      </c>
    </row>
    <row r="19" spans="1:12" ht="26.25" customHeight="1">
      <c r="A19" s="49" t="s">
        <v>168</v>
      </c>
      <c r="B19" s="5" t="s">
        <v>169</v>
      </c>
      <c r="C19" s="50">
        <v>388107</v>
      </c>
      <c r="D19" s="7"/>
      <c r="E19" s="7"/>
      <c r="F19" s="52">
        <v>1</v>
      </c>
      <c r="G19" s="51">
        <v>385768.45</v>
      </c>
      <c r="H19" s="7"/>
      <c r="I19" s="53" t="s">
        <v>167</v>
      </c>
      <c r="K19" s="23">
        <v>6911</v>
      </c>
      <c r="L19" s="24" t="s">
        <v>171</v>
      </c>
    </row>
    <row r="20" spans="1:12" ht="45" customHeight="1">
      <c r="A20" s="49" t="s">
        <v>172</v>
      </c>
      <c r="B20" s="5" t="s">
        <v>173</v>
      </c>
      <c r="C20" s="50">
        <v>1979401</v>
      </c>
      <c r="D20" s="7"/>
      <c r="E20" s="7"/>
      <c r="F20" s="52">
        <v>1</v>
      </c>
      <c r="G20" s="51">
        <f>987293.64+987293.64</f>
        <v>1974587.28</v>
      </c>
      <c r="H20" s="7"/>
      <c r="I20" s="53" t="s">
        <v>157</v>
      </c>
      <c r="K20" s="23">
        <v>6911</v>
      </c>
      <c r="L20" s="24" t="s">
        <v>170</v>
      </c>
    </row>
    <row r="21" spans="1:12" ht="42" customHeight="1">
      <c r="A21" s="49" t="s">
        <v>176</v>
      </c>
      <c r="B21" s="5" t="s">
        <v>175</v>
      </c>
      <c r="C21" s="50">
        <v>2593367.1</v>
      </c>
      <c r="D21" s="7"/>
      <c r="E21" s="7"/>
      <c r="F21" s="52">
        <v>1</v>
      </c>
      <c r="G21" s="51">
        <f>1293521.53+1293521.54</f>
        <v>2587043.0700000003</v>
      </c>
      <c r="H21" s="7"/>
      <c r="I21" s="53" t="s">
        <v>157</v>
      </c>
      <c r="K21" s="23">
        <v>6911</v>
      </c>
      <c r="L21" s="24" t="s">
        <v>174</v>
      </c>
    </row>
    <row r="22" spans="1:12" ht="38.25" customHeight="1">
      <c r="A22" s="49" t="s">
        <v>179</v>
      </c>
      <c r="B22" s="5" t="s">
        <v>180</v>
      </c>
      <c r="C22" s="50">
        <v>53873.5</v>
      </c>
      <c r="D22" s="7"/>
      <c r="E22" s="7"/>
      <c r="F22" s="31"/>
      <c r="G22" s="7">
        <f>+C22</f>
        <v>53873.5</v>
      </c>
      <c r="H22" s="7"/>
      <c r="I22" s="54" t="s">
        <v>178</v>
      </c>
      <c r="K22" s="23">
        <v>6911</v>
      </c>
      <c r="L22" s="24" t="s">
        <v>177</v>
      </c>
    </row>
    <row r="23" spans="1:12" ht="32.25" customHeight="1">
      <c r="A23" s="49" t="s">
        <v>182</v>
      </c>
      <c r="B23" s="5" t="s">
        <v>175</v>
      </c>
      <c r="C23" s="50">
        <v>1638590</v>
      </c>
      <c r="D23" s="7"/>
      <c r="E23" s="7"/>
      <c r="F23" s="43"/>
      <c r="G23" s="7">
        <f t="shared" ref="G23:G39" si="0">+C23</f>
        <v>1638590</v>
      </c>
      <c r="H23" s="7"/>
      <c r="I23" s="54" t="s">
        <v>178</v>
      </c>
      <c r="K23" s="23">
        <v>6911</v>
      </c>
      <c r="L23" s="24" t="s">
        <v>181</v>
      </c>
    </row>
    <row r="24" spans="1:12" ht="34.5" customHeight="1">
      <c r="A24" s="49" t="s">
        <v>320</v>
      </c>
      <c r="B24" s="5" t="s">
        <v>16</v>
      </c>
      <c r="C24" s="50">
        <v>1236108</v>
      </c>
      <c r="D24" s="7"/>
      <c r="E24" s="7"/>
      <c r="F24" s="31"/>
      <c r="G24" s="7">
        <f t="shared" si="0"/>
        <v>1236108</v>
      </c>
      <c r="H24" s="7"/>
      <c r="I24" s="54" t="s">
        <v>178</v>
      </c>
      <c r="K24" s="23">
        <v>6911</v>
      </c>
      <c r="L24" s="24" t="s">
        <v>183</v>
      </c>
    </row>
    <row r="25" spans="1:12" ht="29.25" customHeight="1">
      <c r="A25" s="49" t="s">
        <v>185</v>
      </c>
      <c r="B25" s="5" t="s">
        <v>186</v>
      </c>
      <c r="C25" s="50">
        <v>3268546</v>
      </c>
      <c r="D25" s="7"/>
      <c r="E25" s="7"/>
      <c r="F25" s="31"/>
      <c r="G25" s="7">
        <f t="shared" si="0"/>
        <v>3268546</v>
      </c>
      <c r="H25" s="7"/>
      <c r="I25" s="54" t="s">
        <v>178</v>
      </c>
      <c r="K25" s="23">
        <v>6911</v>
      </c>
      <c r="L25" s="24" t="s">
        <v>184</v>
      </c>
    </row>
    <row r="26" spans="1:12" ht="36" customHeight="1">
      <c r="A26" s="49" t="s">
        <v>189</v>
      </c>
      <c r="B26" s="5" t="s">
        <v>188</v>
      </c>
      <c r="C26" s="50">
        <v>1222074</v>
      </c>
      <c r="D26" s="7"/>
      <c r="E26" s="7"/>
      <c r="F26" s="31"/>
      <c r="G26" s="7">
        <f t="shared" si="0"/>
        <v>1222074</v>
      </c>
      <c r="H26" s="7"/>
      <c r="I26" s="54" t="s">
        <v>178</v>
      </c>
      <c r="K26" s="23">
        <v>6911</v>
      </c>
      <c r="L26" s="24" t="s">
        <v>187</v>
      </c>
    </row>
    <row r="27" spans="1:12" ht="31.5" customHeight="1">
      <c r="A27" s="49" t="s">
        <v>191</v>
      </c>
      <c r="B27" s="5" t="s">
        <v>192</v>
      </c>
      <c r="C27" s="50">
        <v>500000</v>
      </c>
      <c r="D27" s="7"/>
      <c r="E27" s="7"/>
      <c r="F27" s="31"/>
      <c r="G27" s="7">
        <f t="shared" si="0"/>
        <v>500000</v>
      </c>
      <c r="H27" s="7"/>
      <c r="I27" s="54" t="s">
        <v>178</v>
      </c>
      <c r="K27" s="23">
        <v>6911</v>
      </c>
      <c r="L27" s="24" t="s">
        <v>190</v>
      </c>
    </row>
    <row r="28" spans="1:12" ht="36.75" customHeight="1">
      <c r="A28" s="49" t="s">
        <v>195</v>
      </c>
      <c r="B28" s="5" t="s">
        <v>194</v>
      </c>
      <c r="C28" s="50">
        <v>200000</v>
      </c>
      <c r="D28" s="7"/>
      <c r="E28" s="7"/>
      <c r="F28" s="31"/>
      <c r="G28" s="7">
        <f t="shared" si="0"/>
        <v>200000</v>
      </c>
      <c r="H28" s="7"/>
      <c r="I28" s="54" t="s">
        <v>178</v>
      </c>
      <c r="K28" s="23">
        <v>6911</v>
      </c>
      <c r="L28" s="24" t="s">
        <v>193</v>
      </c>
    </row>
    <row r="29" spans="1:12" ht="47.25" customHeight="1">
      <c r="A29" s="49" t="s">
        <v>197</v>
      </c>
      <c r="B29" s="5" t="s">
        <v>321</v>
      </c>
      <c r="C29" s="50">
        <v>300000</v>
      </c>
      <c r="D29" s="7"/>
      <c r="E29" s="7"/>
      <c r="F29" s="31"/>
      <c r="G29" s="7">
        <f t="shared" si="0"/>
        <v>300000</v>
      </c>
      <c r="H29" s="7"/>
      <c r="I29" s="54" t="s">
        <v>178</v>
      </c>
      <c r="K29" s="23">
        <v>6911</v>
      </c>
      <c r="L29" s="24" t="s">
        <v>196</v>
      </c>
    </row>
    <row r="30" spans="1:12" ht="29.25" customHeight="1">
      <c r="A30" s="49" t="s">
        <v>199</v>
      </c>
      <c r="B30" s="2" t="s">
        <v>16</v>
      </c>
      <c r="C30" s="50">
        <v>3751791</v>
      </c>
      <c r="D30" s="7"/>
      <c r="E30" s="7"/>
      <c r="F30" s="31"/>
      <c r="G30" s="7">
        <f t="shared" si="0"/>
        <v>3751791</v>
      </c>
      <c r="H30" s="7"/>
      <c r="I30" s="54" t="s">
        <v>178</v>
      </c>
      <c r="K30" s="23">
        <v>6911</v>
      </c>
      <c r="L30" s="24" t="s">
        <v>198</v>
      </c>
    </row>
    <row r="31" spans="1:12" ht="29.25" customHeight="1">
      <c r="A31" s="49" t="s">
        <v>201</v>
      </c>
      <c r="B31" s="6" t="s">
        <v>173</v>
      </c>
      <c r="C31" s="50">
        <v>1999787</v>
      </c>
      <c r="D31" s="7"/>
      <c r="E31" s="7"/>
      <c r="F31" s="31"/>
      <c r="G31" s="7">
        <f t="shared" si="0"/>
        <v>1999787</v>
      </c>
      <c r="H31" s="7"/>
      <c r="I31" s="54" t="s">
        <v>178</v>
      </c>
      <c r="K31" s="23">
        <v>6911</v>
      </c>
      <c r="L31" s="24" t="s">
        <v>200</v>
      </c>
    </row>
    <row r="32" spans="1:12" ht="33" customHeight="1">
      <c r="A32" s="26" t="s">
        <v>283</v>
      </c>
      <c r="B32" s="5" t="s">
        <v>284</v>
      </c>
      <c r="C32" s="60">
        <v>94205</v>
      </c>
      <c r="D32" s="7"/>
      <c r="E32" s="7"/>
      <c r="F32" s="31"/>
      <c r="G32" s="7">
        <f t="shared" si="0"/>
        <v>94205</v>
      </c>
      <c r="H32" s="7"/>
      <c r="I32" s="54" t="s">
        <v>178</v>
      </c>
      <c r="K32" s="30" t="s">
        <v>70</v>
      </c>
      <c r="L32" s="27" t="s">
        <v>282</v>
      </c>
    </row>
    <row r="33" spans="1:12" ht="51" customHeight="1">
      <c r="A33" s="26" t="s">
        <v>286</v>
      </c>
      <c r="B33" s="5" t="s">
        <v>287</v>
      </c>
      <c r="C33" s="60">
        <v>53771</v>
      </c>
      <c r="D33" s="7"/>
      <c r="E33" s="7"/>
      <c r="F33" s="31"/>
      <c r="G33" s="7">
        <f t="shared" si="0"/>
        <v>53771</v>
      </c>
      <c r="H33" s="7"/>
      <c r="I33" s="54" t="s">
        <v>178</v>
      </c>
      <c r="K33" s="30" t="s">
        <v>70</v>
      </c>
      <c r="L33" s="27" t="s">
        <v>285</v>
      </c>
    </row>
    <row r="34" spans="1:12" ht="36" customHeight="1">
      <c r="A34" s="26" t="s">
        <v>289</v>
      </c>
      <c r="B34" s="5" t="s">
        <v>290</v>
      </c>
      <c r="C34" s="60">
        <v>35805</v>
      </c>
      <c r="D34" s="7"/>
      <c r="E34" s="7"/>
      <c r="F34" s="31"/>
      <c r="G34" s="7">
        <f t="shared" si="0"/>
        <v>35805</v>
      </c>
      <c r="H34" s="7"/>
      <c r="I34" s="54" t="s">
        <v>178</v>
      </c>
      <c r="K34" s="30" t="s">
        <v>70</v>
      </c>
      <c r="L34" s="27" t="s">
        <v>288</v>
      </c>
    </row>
    <row r="35" spans="1:12" ht="36.75" customHeight="1">
      <c r="A35" s="26" t="s">
        <v>292</v>
      </c>
      <c r="B35" s="5" t="s">
        <v>84</v>
      </c>
      <c r="C35" s="60">
        <v>171928</v>
      </c>
      <c r="D35" s="7"/>
      <c r="E35" s="7"/>
      <c r="F35" s="31"/>
      <c r="G35" s="7">
        <f t="shared" si="0"/>
        <v>171928</v>
      </c>
      <c r="H35" s="7"/>
      <c r="I35" s="54" t="s">
        <v>178</v>
      </c>
      <c r="K35" s="30" t="s">
        <v>70</v>
      </c>
      <c r="L35" s="27" t="s">
        <v>291</v>
      </c>
    </row>
    <row r="36" spans="1:12" ht="36" customHeight="1">
      <c r="A36" s="26" t="s">
        <v>289</v>
      </c>
      <c r="B36" s="5" t="s">
        <v>294</v>
      </c>
      <c r="C36" s="60">
        <v>33622</v>
      </c>
      <c r="D36" s="7"/>
      <c r="E36" s="7"/>
      <c r="F36" s="31"/>
      <c r="G36" s="7">
        <f t="shared" si="0"/>
        <v>33622</v>
      </c>
      <c r="H36" s="7"/>
      <c r="I36" s="54" t="s">
        <v>178</v>
      </c>
      <c r="K36" s="30" t="s">
        <v>70</v>
      </c>
      <c r="L36" s="27" t="s">
        <v>293</v>
      </c>
    </row>
    <row r="37" spans="1:12" ht="39.75" customHeight="1">
      <c r="A37" s="26" t="s">
        <v>296</v>
      </c>
      <c r="B37" s="5" t="s">
        <v>297</v>
      </c>
      <c r="C37" s="63">
        <v>97283</v>
      </c>
      <c r="D37" s="7"/>
      <c r="E37" s="7"/>
      <c r="F37" s="31"/>
      <c r="G37" s="7">
        <f t="shared" si="0"/>
        <v>97283</v>
      </c>
      <c r="H37" s="7"/>
      <c r="I37" s="54" t="s">
        <v>178</v>
      </c>
      <c r="K37" s="30" t="s">
        <v>70</v>
      </c>
      <c r="L37" s="27" t="s">
        <v>295</v>
      </c>
    </row>
    <row r="38" spans="1:12" ht="33.75" customHeight="1">
      <c r="A38" s="26" t="s">
        <v>299</v>
      </c>
      <c r="B38" s="5" t="s">
        <v>300</v>
      </c>
      <c r="C38" s="64">
        <v>399302</v>
      </c>
      <c r="D38" s="7"/>
      <c r="E38" s="7"/>
      <c r="F38" s="31"/>
      <c r="G38" s="7">
        <f t="shared" si="0"/>
        <v>399302</v>
      </c>
      <c r="H38" s="7"/>
      <c r="I38" s="54" t="s">
        <v>178</v>
      </c>
      <c r="K38" s="30" t="s">
        <v>70</v>
      </c>
      <c r="L38" s="27" t="s">
        <v>298</v>
      </c>
    </row>
    <row r="39" spans="1:12" ht="34.5" customHeight="1">
      <c r="A39" s="26" t="s">
        <v>302</v>
      </c>
      <c r="B39" s="5" t="s">
        <v>303</v>
      </c>
      <c r="C39" s="64">
        <v>40520</v>
      </c>
      <c r="D39" s="7"/>
      <c r="E39" s="7"/>
      <c r="F39" s="31"/>
      <c r="G39" s="7">
        <f t="shared" si="0"/>
        <v>40520</v>
      </c>
      <c r="H39" s="7"/>
      <c r="I39" s="54" t="s">
        <v>178</v>
      </c>
      <c r="K39" s="30" t="s">
        <v>70</v>
      </c>
      <c r="L39" s="27" t="s">
        <v>301</v>
      </c>
    </row>
    <row r="40" spans="1:12" ht="51" customHeight="1">
      <c r="A40" s="26" t="s">
        <v>307</v>
      </c>
      <c r="B40" s="5" t="s">
        <v>309</v>
      </c>
      <c r="C40" s="64">
        <v>1500750</v>
      </c>
      <c r="D40" s="7"/>
      <c r="E40" s="7"/>
      <c r="F40" s="31"/>
      <c r="G40" s="60">
        <v>1500300</v>
      </c>
      <c r="H40" s="7"/>
      <c r="I40" s="55" t="s">
        <v>178</v>
      </c>
      <c r="K40" s="30" t="s">
        <v>70</v>
      </c>
      <c r="L40" s="27" t="s">
        <v>304</v>
      </c>
    </row>
    <row r="41" spans="1:12" ht="48" customHeight="1">
      <c r="A41" s="26" t="s">
        <v>308</v>
      </c>
      <c r="B41" s="5" t="s">
        <v>309</v>
      </c>
      <c r="C41" s="64">
        <v>1500000</v>
      </c>
      <c r="D41" s="7"/>
      <c r="E41" s="7"/>
      <c r="F41" s="31"/>
      <c r="G41" s="60">
        <v>1499520</v>
      </c>
      <c r="H41" s="7"/>
      <c r="I41" s="55" t="s">
        <v>178</v>
      </c>
      <c r="K41" s="30" t="s">
        <v>70</v>
      </c>
      <c r="L41" s="27" t="s">
        <v>305</v>
      </c>
    </row>
    <row r="42" spans="1:12" ht="51" customHeight="1">
      <c r="A42" s="26" t="s">
        <v>308</v>
      </c>
      <c r="B42" s="5" t="s">
        <v>309</v>
      </c>
      <c r="C42" s="64">
        <v>1652550</v>
      </c>
      <c r="D42" s="7"/>
      <c r="E42" s="7"/>
      <c r="F42" s="31"/>
      <c r="G42" s="60">
        <v>1651950</v>
      </c>
      <c r="H42" s="7"/>
      <c r="I42" s="55" t="s">
        <v>178</v>
      </c>
      <c r="K42" s="30" t="s">
        <v>70</v>
      </c>
      <c r="L42" s="27" t="s">
        <v>306</v>
      </c>
    </row>
    <row r="43" spans="1:12" ht="19.5" customHeight="1">
      <c r="A43" s="67" t="s">
        <v>315</v>
      </c>
      <c r="B43" s="5"/>
      <c r="C43" s="65">
        <v>10227000</v>
      </c>
      <c r="D43" s="7"/>
      <c r="E43" s="7"/>
      <c r="F43" s="31"/>
      <c r="G43" s="7">
        <f t="shared" ref="G43:G51" si="1">+C43</f>
        <v>10227000</v>
      </c>
      <c r="H43" s="7"/>
      <c r="I43" s="55" t="s">
        <v>178</v>
      </c>
      <c r="K43" s="66" t="s">
        <v>314</v>
      </c>
      <c r="L43" s="27" t="s">
        <v>310</v>
      </c>
    </row>
    <row r="44" spans="1:12" ht="19.5" customHeight="1">
      <c r="A44" s="67" t="s">
        <v>316</v>
      </c>
      <c r="B44" s="5"/>
      <c r="C44" s="65">
        <v>15000000</v>
      </c>
      <c r="D44" s="7"/>
      <c r="E44" s="7"/>
      <c r="F44" s="31"/>
      <c r="G44" s="7">
        <f t="shared" si="1"/>
        <v>15000000</v>
      </c>
      <c r="H44" s="7"/>
      <c r="I44" s="55" t="s">
        <v>178</v>
      </c>
      <c r="K44" s="66" t="s">
        <v>314</v>
      </c>
      <c r="L44" s="27" t="s">
        <v>311</v>
      </c>
    </row>
    <row r="45" spans="1:12" ht="20.25" customHeight="1">
      <c r="A45" s="67" t="s">
        <v>316</v>
      </c>
      <c r="B45" s="5"/>
      <c r="C45" s="65">
        <v>9645000</v>
      </c>
      <c r="D45" s="7"/>
      <c r="E45" s="7"/>
      <c r="F45" s="31"/>
      <c r="G45" s="7">
        <f t="shared" si="1"/>
        <v>9645000</v>
      </c>
      <c r="H45" s="7"/>
      <c r="I45" s="55" t="s">
        <v>178</v>
      </c>
      <c r="K45" s="66" t="s">
        <v>314</v>
      </c>
      <c r="L45" s="27" t="s">
        <v>312</v>
      </c>
    </row>
    <row r="46" spans="1:12" ht="18.75" customHeight="1">
      <c r="A46" s="67" t="s">
        <v>316</v>
      </c>
      <c r="B46" s="5"/>
      <c r="C46" s="65">
        <v>15115000</v>
      </c>
      <c r="D46" s="7"/>
      <c r="E46" s="7"/>
      <c r="F46" s="31"/>
      <c r="G46" s="7">
        <f t="shared" si="1"/>
        <v>15115000</v>
      </c>
      <c r="H46" s="7"/>
      <c r="I46" s="55" t="s">
        <v>178</v>
      </c>
      <c r="K46" s="66" t="s">
        <v>314</v>
      </c>
      <c r="L46" s="27" t="s">
        <v>313</v>
      </c>
    </row>
    <row r="47" spans="1:12" ht="19.5" customHeight="1">
      <c r="A47" s="67" t="s">
        <v>318</v>
      </c>
      <c r="B47" s="5"/>
      <c r="C47" s="65">
        <v>55336869.380000003</v>
      </c>
      <c r="D47" s="7"/>
      <c r="E47" s="7"/>
      <c r="F47" s="31"/>
      <c r="G47" s="7">
        <f t="shared" si="1"/>
        <v>55336869.380000003</v>
      </c>
      <c r="H47" s="7"/>
      <c r="I47" s="55" t="s">
        <v>178</v>
      </c>
      <c r="K47" s="66" t="s">
        <v>317</v>
      </c>
      <c r="L47" s="27"/>
    </row>
    <row r="48" spans="1:12" ht="37.5" customHeight="1">
      <c r="A48" s="26" t="s">
        <v>271</v>
      </c>
      <c r="B48" s="13" t="s">
        <v>272</v>
      </c>
      <c r="C48" s="60">
        <v>480303.98</v>
      </c>
      <c r="D48" s="14"/>
      <c r="E48" s="14"/>
      <c r="F48" s="15"/>
      <c r="G48" s="7">
        <f t="shared" si="1"/>
        <v>480303.98</v>
      </c>
      <c r="H48" s="14"/>
      <c r="I48" s="54" t="s">
        <v>178</v>
      </c>
      <c r="K48" s="62" t="s">
        <v>264</v>
      </c>
      <c r="L48" s="27" t="s">
        <v>270</v>
      </c>
    </row>
    <row r="49" spans="1:12" ht="42.75" customHeight="1">
      <c r="A49" s="26" t="s">
        <v>263</v>
      </c>
      <c r="B49" s="5" t="s">
        <v>18</v>
      </c>
      <c r="C49" s="29">
        <v>330891.11</v>
      </c>
      <c r="D49" s="7"/>
      <c r="E49" s="7"/>
      <c r="F49" s="43"/>
      <c r="G49" s="7">
        <f t="shared" si="1"/>
        <v>330891.11</v>
      </c>
      <c r="H49" s="7"/>
      <c r="I49" s="54" t="s">
        <v>178</v>
      </c>
      <c r="K49" s="30">
        <v>3917</v>
      </c>
      <c r="L49" s="27" t="s">
        <v>262</v>
      </c>
    </row>
    <row r="50" spans="1:12" ht="41.25" customHeight="1">
      <c r="A50" s="26" t="s">
        <v>278</v>
      </c>
      <c r="B50" s="13" t="s">
        <v>276</v>
      </c>
      <c r="C50" s="60">
        <v>1020320</v>
      </c>
      <c r="D50" s="14"/>
      <c r="E50" s="14"/>
      <c r="F50" s="15"/>
      <c r="G50" s="7">
        <f t="shared" si="1"/>
        <v>1020320</v>
      </c>
      <c r="H50" s="14"/>
      <c r="I50" s="54" t="s">
        <v>178</v>
      </c>
      <c r="K50" s="30" t="s">
        <v>273</v>
      </c>
      <c r="L50" s="27" t="s">
        <v>275</v>
      </c>
    </row>
    <row r="51" spans="1:12" ht="40.5" customHeight="1">
      <c r="A51" s="26" t="s">
        <v>277</v>
      </c>
      <c r="B51" s="13" t="s">
        <v>276</v>
      </c>
      <c r="C51" s="60">
        <v>37000000</v>
      </c>
      <c r="D51" s="14"/>
      <c r="E51" s="14"/>
      <c r="F51" s="15"/>
      <c r="G51" s="7">
        <f t="shared" si="1"/>
        <v>37000000</v>
      </c>
      <c r="H51" s="14"/>
      <c r="I51" s="54" t="s">
        <v>178</v>
      </c>
      <c r="K51" s="30" t="s">
        <v>273</v>
      </c>
      <c r="L51" s="27" t="s">
        <v>274</v>
      </c>
    </row>
    <row r="52" spans="1:12" ht="44.25" customHeight="1">
      <c r="A52" s="45" t="s">
        <v>22</v>
      </c>
      <c r="B52" s="2"/>
      <c r="C52" s="7"/>
      <c r="D52" s="7"/>
      <c r="E52" s="7"/>
      <c r="F52" s="31"/>
      <c r="G52" s="7"/>
      <c r="H52" s="7"/>
      <c r="I52" s="38"/>
      <c r="K52" s="46"/>
      <c r="L52" s="46"/>
    </row>
    <row r="53" spans="1:12" ht="33.75" customHeight="1">
      <c r="A53" s="26" t="s">
        <v>203</v>
      </c>
      <c r="B53" s="5" t="s">
        <v>19</v>
      </c>
      <c r="C53" s="28">
        <v>644000</v>
      </c>
      <c r="D53" s="7"/>
      <c r="E53" s="7"/>
      <c r="F53" s="58">
        <v>1</v>
      </c>
      <c r="G53" s="57">
        <v>643430</v>
      </c>
      <c r="H53" s="7"/>
      <c r="I53" s="53" t="s">
        <v>154</v>
      </c>
      <c r="J53" s="48"/>
      <c r="K53" s="56" t="s">
        <v>13</v>
      </c>
      <c r="L53" s="27" t="s">
        <v>202</v>
      </c>
    </row>
    <row r="54" spans="1:12" ht="27.75" customHeight="1">
      <c r="A54" s="26" t="s">
        <v>206</v>
      </c>
      <c r="B54" s="5" t="s">
        <v>16</v>
      </c>
      <c r="C54" s="59">
        <v>314800</v>
      </c>
      <c r="D54" s="7"/>
      <c r="E54" s="7"/>
      <c r="F54" s="58">
        <v>1</v>
      </c>
      <c r="G54" s="57">
        <v>314600</v>
      </c>
      <c r="H54" s="7"/>
      <c r="I54" s="53" t="s">
        <v>205</v>
      </c>
      <c r="K54" s="56" t="s">
        <v>13</v>
      </c>
      <c r="L54" s="27" t="s">
        <v>204</v>
      </c>
    </row>
    <row r="55" spans="1:12" ht="49.5" customHeight="1">
      <c r="A55" s="26" t="s">
        <v>209</v>
      </c>
      <c r="B55" s="5" t="s">
        <v>93</v>
      </c>
      <c r="C55" s="60">
        <v>4175839</v>
      </c>
      <c r="D55" s="7"/>
      <c r="E55" s="7"/>
      <c r="F55" s="58">
        <v>1</v>
      </c>
      <c r="G55" s="60">
        <v>4170057.2</v>
      </c>
      <c r="H55" s="7"/>
      <c r="I55" s="53" t="s">
        <v>208</v>
      </c>
      <c r="K55" s="56" t="s">
        <v>13</v>
      </c>
      <c r="L55" s="27" t="s">
        <v>207</v>
      </c>
    </row>
    <row r="56" spans="1:12" ht="38.25" customHeight="1">
      <c r="A56" s="26" t="s">
        <v>212</v>
      </c>
      <c r="B56" s="61" t="s">
        <v>94</v>
      </c>
      <c r="C56" s="60">
        <v>3652065</v>
      </c>
      <c r="D56" s="7"/>
      <c r="E56" s="60"/>
      <c r="F56" s="58">
        <v>0.6</v>
      </c>
      <c r="G56" s="60">
        <v>2185596.7200000002</v>
      </c>
      <c r="H56" s="7"/>
      <c r="I56" s="53" t="s">
        <v>211</v>
      </c>
      <c r="K56" s="56" t="s">
        <v>13</v>
      </c>
      <c r="L56" s="27" t="s">
        <v>210</v>
      </c>
    </row>
    <row r="57" spans="1:12" ht="47.25" customHeight="1">
      <c r="A57" s="26" t="s">
        <v>322</v>
      </c>
      <c r="B57" s="5" t="s">
        <v>15</v>
      </c>
      <c r="C57" s="60">
        <v>1794383</v>
      </c>
      <c r="D57" s="7"/>
      <c r="E57" s="7"/>
      <c r="F57" s="58">
        <v>1</v>
      </c>
      <c r="G57" s="60">
        <f>1071690.75+714460.5</f>
        <v>1786151.25</v>
      </c>
      <c r="H57" s="7"/>
      <c r="I57" s="53" t="s">
        <v>165</v>
      </c>
      <c r="K57" s="56" t="s">
        <v>13</v>
      </c>
      <c r="L57" s="27" t="s">
        <v>213</v>
      </c>
    </row>
    <row r="58" spans="1:12" ht="52.5" customHeight="1">
      <c r="A58" s="26" t="s">
        <v>214</v>
      </c>
      <c r="B58" s="5" t="s">
        <v>215</v>
      </c>
      <c r="C58" s="60">
        <v>4076795</v>
      </c>
      <c r="D58" s="7"/>
      <c r="E58" s="7"/>
      <c r="F58" s="31"/>
      <c r="G58" s="7">
        <f>+C58</f>
        <v>4076795</v>
      </c>
      <c r="H58" s="7"/>
      <c r="I58" s="54" t="s">
        <v>178</v>
      </c>
      <c r="K58" s="56" t="s">
        <v>13</v>
      </c>
      <c r="L58" s="27" t="s">
        <v>61</v>
      </c>
    </row>
    <row r="59" spans="1:12" ht="48" customHeight="1">
      <c r="A59" s="26" t="s">
        <v>216</v>
      </c>
      <c r="B59" s="5" t="s">
        <v>217</v>
      </c>
      <c r="C59" s="60">
        <v>2692805</v>
      </c>
      <c r="D59" s="7"/>
      <c r="E59" s="7"/>
      <c r="F59" s="31"/>
      <c r="G59" s="7">
        <f t="shared" ref="G59:G77" si="2">+C59</f>
        <v>2692805</v>
      </c>
      <c r="H59" s="7"/>
      <c r="I59" s="54" t="s">
        <v>178</v>
      </c>
      <c r="K59" s="56" t="s">
        <v>13</v>
      </c>
      <c r="L59" s="27" t="s">
        <v>62</v>
      </c>
    </row>
    <row r="60" spans="1:12" ht="30" customHeight="1">
      <c r="A60" s="26" t="s">
        <v>219</v>
      </c>
      <c r="B60" s="5" t="s">
        <v>220</v>
      </c>
      <c r="C60" s="60">
        <v>1096696</v>
      </c>
      <c r="D60" s="7"/>
      <c r="E60" s="7"/>
      <c r="F60" s="43"/>
      <c r="G60" s="7">
        <f t="shared" si="2"/>
        <v>1096696</v>
      </c>
      <c r="H60" s="7"/>
      <c r="I60" s="54" t="s">
        <v>178</v>
      </c>
      <c r="K60" s="56" t="s">
        <v>13</v>
      </c>
      <c r="L60" s="27" t="s">
        <v>218</v>
      </c>
    </row>
    <row r="61" spans="1:12" ht="36.75" customHeight="1">
      <c r="A61" s="26" t="s">
        <v>323</v>
      </c>
      <c r="B61" s="5" t="s">
        <v>222</v>
      </c>
      <c r="C61" s="60">
        <v>2464200</v>
      </c>
      <c r="D61" s="7"/>
      <c r="E61" s="7"/>
      <c r="F61" s="43"/>
      <c r="G61" s="7">
        <f t="shared" si="2"/>
        <v>2464200</v>
      </c>
      <c r="H61" s="7"/>
      <c r="I61" s="54" t="s">
        <v>178</v>
      </c>
      <c r="K61" s="56" t="s">
        <v>13</v>
      </c>
      <c r="L61" s="27" t="s">
        <v>221</v>
      </c>
    </row>
    <row r="62" spans="1:12" ht="42" customHeight="1">
      <c r="A62" s="26" t="s">
        <v>324</v>
      </c>
      <c r="B62" s="5" t="s">
        <v>21</v>
      </c>
      <c r="C62" s="60">
        <v>5274600</v>
      </c>
      <c r="D62" s="7"/>
      <c r="E62" s="7"/>
      <c r="F62" s="43"/>
      <c r="G62" s="7">
        <f t="shared" si="2"/>
        <v>5274600</v>
      </c>
      <c r="H62" s="7"/>
      <c r="I62" s="54" t="s">
        <v>178</v>
      </c>
      <c r="K62" s="56" t="s">
        <v>13</v>
      </c>
      <c r="L62" s="27" t="s">
        <v>223</v>
      </c>
    </row>
    <row r="63" spans="1:12" ht="36" customHeight="1">
      <c r="A63" s="26" t="s">
        <v>225</v>
      </c>
      <c r="B63" s="5" t="s">
        <v>226</v>
      </c>
      <c r="C63" s="60">
        <v>1762300</v>
      </c>
      <c r="D63" s="7"/>
      <c r="E63" s="7"/>
      <c r="F63" s="43"/>
      <c r="G63" s="7">
        <f t="shared" si="2"/>
        <v>1762300</v>
      </c>
      <c r="H63" s="7"/>
      <c r="I63" s="54" t="s">
        <v>178</v>
      </c>
      <c r="K63" s="56" t="s">
        <v>13</v>
      </c>
      <c r="L63" s="27" t="s">
        <v>224</v>
      </c>
    </row>
    <row r="64" spans="1:12" ht="28.5" customHeight="1">
      <c r="A64" s="26" t="s">
        <v>228</v>
      </c>
      <c r="B64" s="5" t="s">
        <v>21</v>
      </c>
      <c r="C64" s="60">
        <v>1701800</v>
      </c>
      <c r="D64" s="7"/>
      <c r="E64" s="7"/>
      <c r="F64" s="43"/>
      <c r="G64" s="7">
        <f t="shared" si="2"/>
        <v>1701800</v>
      </c>
      <c r="H64" s="7"/>
      <c r="I64" s="54" t="s">
        <v>178</v>
      </c>
      <c r="K64" s="56" t="s">
        <v>13</v>
      </c>
      <c r="L64" s="27" t="s">
        <v>227</v>
      </c>
    </row>
    <row r="65" spans="1:12" ht="51.75" customHeight="1">
      <c r="A65" s="26" t="s">
        <v>230</v>
      </c>
      <c r="B65" s="5" t="s">
        <v>229</v>
      </c>
      <c r="C65" s="60">
        <v>790400</v>
      </c>
      <c r="D65" s="7"/>
      <c r="E65" s="7"/>
      <c r="F65" s="43"/>
      <c r="G65" s="7">
        <f t="shared" si="2"/>
        <v>790400</v>
      </c>
      <c r="H65" s="7"/>
      <c r="I65" s="54" t="s">
        <v>178</v>
      </c>
      <c r="K65" s="56" t="s">
        <v>13</v>
      </c>
      <c r="L65" s="27" t="s">
        <v>232</v>
      </c>
    </row>
    <row r="66" spans="1:12" ht="35.25" customHeight="1">
      <c r="A66" s="26" t="s">
        <v>233</v>
      </c>
      <c r="B66" s="5" t="s">
        <v>234</v>
      </c>
      <c r="C66" s="60">
        <v>1918704</v>
      </c>
      <c r="D66" s="7"/>
      <c r="E66" s="7"/>
      <c r="F66" s="43"/>
      <c r="G66" s="7">
        <f t="shared" si="2"/>
        <v>1918704</v>
      </c>
      <c r="H66" s="7"/>
      <c r="I66" s="54" t="s">
        <v>178</v>
      </c>
      <c r="K66" s="56" t="s">
        <v>13</v>
      </c>
      <c r="L66" s="27" t="s">
        <v>231</v>
      </c>
    </row>
    <row r="67" spans="1:12" ht="26.25" customHeight="1">
      <c r="A67" s="26" t="s">
        <v>236</v>
      </c>
      <c r="B67" s="5" t="s">
        <v>18</v>
      </c>
      <c r="C67" s="60">
        <v>2802300</v>
      </c>
      <c r="D67" s="7"/>
      <c r="E67" s="7"/>
      <c r="F67" s="43"/>
      <c r="G67" s="7">
        <f t="shared" si="2"/>
        <v>2802300</v>
      </c>
      <c r="H67" s="7"/>
      <c r="I67" s="54" t="s">
        <v>178</v>
      </c>
      <c r="K67" s="56" t="s">
        <v>13</v>
      </c>
      <c r="L67" s="27" t="s">
        <v>235</v>
      </c>
    </row>
    <row r="68" spans="1:12" ht="21.75" customHeight="1">
      <c r="A68" s="26" t="s">
        <v>239</v>
      </c>
      <c r="B68" s="5" t="s">
        <v>238</v>
      </c>
      <c r="C68" s="60">
        <v>872900</v>
      </c>
      <c r="D68" s="7"/>
      <c r="E68" s="7"/>
      <c r="F68" s="43"/>
      <c r="G68" s="7">
        <f t="shared" si="2"/>
        <v>872900</v>
      </c>
      <c r="H68" s="7"/>
      <c r="I68" s="54" t="s">
        <v>178</v>
      </c>
      <c r="K68" s="56" t="s">
        <v>13</v>
      </c>
      <c r="L68" s="27" t="s">
        <v>237</v>
      </c>
    </row>
    <row r="69" spans="1:12" ht="36.75" customHeight="1">
      <c r="A69" s="26" t="s">
        <v>241</v>
      </c>
      <c r="B69" s="5" t="s">
        <v>326</v>
      </c>
      <c r="C69" s="60">
        <v>5932350</v>
      </c>
      <c r="D69" s="7"/>
      <c r="E69" s="7"/>
      <c r="F69" s="43"/>
      <c r="G69" s="7">
        <f t="shared" si="2"/>
        <v>5932350</v>
      </c>
      <c r="H69" s="7"/>
      <c r="I69" s="54" t="s">
        <v>178</v>
      </c>
      <c r="K69" s="56" t="s">
        <v>13</v>
      </c>
      <c r="L69" s="27" t="s">
        <v>240</v>
      </c>
    </row>
    <row r="70" spans="1:12" ht="22.5" customHeight="1">
      <c r="A70" s="26" t="s">
        <v>243</v>
      </c>
      <c r="B70" s="5" t="s">
        <v>244</v>
      </c>
      <c r="C70" s="60">
        <v>4876500</v>
      </c>
      <c r="D70" s="7"/>
      <c r="E70" s="7"/>
      <c r="F70" s="43"/>
      <c r="G70" s="7">
        <f t="shared" si="2"/>
        <v>4876500</v>
      </c>
      <c r="H70" s="7"/>
      <c r="I70" s="54" t="s">
        <v>178</v>
      </c>
      <c r="K70" s="56" t="s">
        <v>13</v>
      </c>
      <c r="L70" s="27" t="s">
        <v>242</v>
      </c>
    </row>
    <row r="71" spans="1:12" ht="31.5">
      <c r="A71" s="26" t="s">
        <v>246</v>
      </c>
      <c r="B71" s="5" t="s">
        <v>247</v>
      </c>
      <c r="C71" s="60">
        <v>957500</v>
      </c>
      <c r="D71" s="7"/>
      <c r="E71" s="7"/>
      <c r="F71" s="43"/>
      <c r="G71" s="7">
        <f t="shared" si="2"/>
        <v>957500</v>
      </c>
      <c r="H71" s="7"/>
      <c r="I71" s="54" t="s">
        <v>178</v>
      </c>
      <c r="K71" s="56" t="s">
        <v>13</v>
      </c>
      <c r="L71" s="27" t="s">
        <v>245</v>
      </c>
    </row>
    <row r="72" spans="1:12" ht="31.5">
      <c r="A72" s="26" t="s">
        <v>249</v>
      </c>
      <c r="B72" s="5" t="s">
        <v>250</v>
      </c>
      <c r="C72" s="60">
        <v>325800</v>
      </c>
      <c r="D72" s="7"/>
      <c r="E72" s="7"/>
      <c r="F72" s="43"/>
      <c r="G72" s="7">
        <f t="shared" si="2"/>
        <v>325800</v>
      </c>
      <c r="H72" s="7"/>
      <c r="I72" s="54" t="s">
        <v>178</v>
      </c>
      <c r="K72" s="56" t="s">
        <v>13</v>
      </c>
      <c r="L72" s="27" t="s">
        <v>248</v>
      </c>
    </row>
    <row r="73" spans="1:12" ht="31.5">
      <c r="A73" s="26" t="s">
        <v>252</v>
      </c>
      <c r="B73" s="5" t="s">
        <v>253</v>
      </c>
      <c r="C73" s="60">
        <f>1082279+144761</f>
        <v>1227040</v>
      </c>
      <c r="D73" s="7"/>
      <c r="E73" s="7"/>
      <c r="F73" s="43"/>
      <c r="G73" s="7">
        <f t="shared" si="2"/>
        <v>1227040</v>
      </c>
      <c r="H73" s="7"/>
      <c r="I73" s="54" t="s">
        <v>178</v>
      </c>
      <c r="K73" s="56" t="s">
        <v>13</v>
      </c>
      <c r="L73" s="27" t="s">
        <v>251</v>
      </c>
    </row>
    <row r="74" spans="1:12" ht="31.5">
      <c r="A74" s="26" t="s">
        <v>255</v>
      </c>
      <c r="B74" s="5" t="s">
        <v>21</v>
      </c>
      <c r="C74" s="60">
        <v>9226000</v>
      </c>
      <c r="D74" s="7"/>
      <c r="E74" s="7"/>
      <c r="F74" s="43"/>
      <c r="G74" s="7">
        <f t="shared" si="2"/>
        <v>9226000</v>
      </c>
      <c r="H74" s="7"/>
      <c r="I74" s="54" t="s">
        <v>178</v>
      </c>
      <c r="K74" s="56" t="s">
        <v>13</v>
      </c>
      <c r="L74" s="27" t="s">
        <v>254</v>
      </c>
    </row>
    <row r="75" spans="1:12" ht="36" customHeight="1">
      <c r="A75" s="26" t="s">
        <v>257</v>
      </c>
      <c r="B75" s="22" t="s">
        <v>258</v>
      </c>
      <c r="C75" s="60">
        <v>19409216</v>
      </c>
      <c r="D75" s="7"/>
      <c r="E75" s="7"/>
      <c r="F75" s="43"/>
      <c r="G75" s="7">
        <f t="shared" si="2"/>
        <v>19409216</v>
      </c>
      <c r="H75" s="7"/>
      <c r="I75" s="54" t="s">
        <v>178</v>
      </c>
      <c r="K75" s="56" t="s">
        <v>13</v>
      </c>
      <c r="L75" s="27" t="s">
        <v>256</v>
      </c>
    </row>
    <row r="76" spans="1:12" ht="37.5" customHeight="1">
      <c r="A76" s="26" t="s">
        <v>261</v>
      </c>
      <c r="B76" s="5" t="s">
        <v>104</v>
      </c>
      <c r="C76" s="29">
        <v>545054</v>
      </c>
      <c r="D76" s="7"/>
      <c r="E76" s="7"/>
      <c r="F76" s="43"/>
      <c r="G76" s="7">
        <f t="shared" si="2"/>
        <v>545054</v>
      </c>
      <c r="H76" s="7"/>
      <c r="I76" s="53" t="s">
        <v>260</v>
      </c>
      <c r="K76" s="30">
        <v>3917</v>
      </c>
      <c r="L76" s="27" t="s">
        <v>259</v>
      </c>
    </row>
    <row r="77" spans="1:12" ht="31.5" customHeight="1">
      <c r="A77" s="26" t="s">
        <v>68</v>
      </c>
      <c r="B77" s="5"/>
      <c r="C77" s="60">
        <f>1000000+975000</f>
        <v>1975000</v>
      </c>
      <c r="D77" s="7"/>
      <c r="E77" s="7"/>
      <c r="F77" s="43"/>
      <c r="G77" s="7">
        <f t="shared" si="2"/>
        <v>1975000</v>
      </c>
      <c r="H77" s="7"/>
      <c r="I77" s="39"/>
      <c r="K77" s="30">
        <v>8915</v>
      </c>
      <c r="L77" s="30"/>
    </row>
    <row r="78" spans="1:12">
      <c r="A78" s="26"/>
      <c r="B78" s="5"/>
      <c r="C78" s="44"/>
      <c r="D78" s="7"/>
      <c r="E78" s="7"/>
      <c r="F78" s="31"/>
      <c r="G78" s="7"/>
      <c r="H78" s="7"/>
      <c r="I78" s="40"/>
      <c r="K78" s="46"/>
      <c r="L78" s="27"/>
    </row>
    <row r="79" spans="1:12">
      <c r="A79" s="18" t="s">
        <v>23</v>
      </c>
      <c r="B79" s="5"/>
      <c r="C79" s="7"/>
      <c r="D79" s="7"/>
      <c r="E79" s="7"/>
      <c r="F79" s="8"/>
      <c r="G79" s="7"/>
      <c r="H79" s="7"/>
      <c r="I79" s="9"/>
      <c r="K79" s="46"/>
      <c r="L79" s="46"/>
    </row>
    <row r="80" spans="1:12">
      <c r="A80" s="26" t="s">
        <v>266</v>
      </c>
      <c r="B80" s="13" t="s">
        <v>18</v>
      </c>
      <c r="C80" s="60">
        <v>1126019.03</v>
      </c>
      <c r="D80" s="14"/>
      <c r="E80" s="14"/>
      <c r="F80" s="15"/>
      <c r="G80" s="7">
        <f t="shared" ref="G80:G82" si="3">+C80</f>
        <v>1126019.03</v>
      </c>
      <c r="H80" s="14"/>
      <c r="I80" s="54" t="s">
        <v>178</v>
      </c>
      <c r="K80" s="62" t="s">
        <v>264</v>
      </c>
      <c r="L80" s="27" t="s">
        <v>265</v>
      </c>
    </row>
    <row r="81" spans="1:12" ht="31.5">
      <c r="A81" s="26" t="s">
        <v>268</v>
      </c>
      <c r="B81" s="13" t="s">
        <v>269</v>
      </c>
      <c r="C81" s="60">
        <v>3137237</v>
      </c>
      <c r="D81" s="14"/>
      <c r="E81" s="14"/>
      <c r="F81" s="15"/>
      <c r="G81" s="7">
        <f t="shared" si="3"/>
        <v>3137237</v>
      </c>
      <c r="H81" s="14"/>
      <c r="I81" s="54" t="s">
        <v>178</v>
      </c>
      <c r="K81" s="62" t="s">
        <v>264</v>
      </c>
      <c r="L81" s="27" t="s">
        <v>267</v>
      </c>
    </row>
    <row r="82" spans="1:12" ht="31.5">
      <c r="A82" s="26" t="s">
        <v>281</v>
      </c>
      <c r="B82" s="13" t="s">
        <v>280</v>
      </c>
      <c r="C82" s="60">
        <v>112187</v>
      </c>
      <c r="D82" s="14"/>
      <c r="E82" s="14"/>
      <c r="F82" s="15"/>
      <c r="G82" s="7">
        <f t="shared" si="3"/>
        <v>112187</v>
      </c>
      <c r="H82" s="14"/>
      <c r="I82" s="54" t="s">
        <v>178</v>
      </c>
      <c r="K82" s="30">
        <v>8919</v>
      </c>
      <c r="L82" s="27" t="s">
        <v>279</v>
      </c>
    </row>
  </sheetData>
  <mergeCells count="11">
    <mergeCell ref="K9:L9"/>
    <mergeCell ref="A3:I3"/>
    <mergeCell ref="A4:I4"/>
    <mergeCell ref="A8:A9"/>
    <mergeCell ref="B8:B9"/>
    <mergeCell ref="C8:C9"/>
    <mergeCell ref="D8:D9"/>
    <mergeCell ref="E8:E9"/>
    <mergeCell ref="F8:G8"/>
    <mergeCell ref="H8:H9"/>
    <mergeCell ref="I8:I9"/>
  </mergeCells>
  <pageMargins left="0.7" right="0.7" top="0.25" bottom="0.47" header="0.2" footer="0.26"/>
  <pageSetup paperSize="5" scale="82" orientation="landscape" horizontalDpi="300" verticalDpi="300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67"/>
  <sheetViews>
    <sheetView topLeftCell="A154" zoomScaleSheetLayoutView="55" workbookViewId="0">
      <selection activeCell="A166" sqref="A166"/>
    </sheetView>
  </sheetViews>
  <sheetFormatPr defaultRowHeight="15.75"/>
  <cols>
    <col min="1" max="1" width="68" style="1" customWidth="1"/>
    <col min="2" max="2" width="29" style="1" customWidth="1"/>
    <col min="3" max="3" width="15.85546875" style="1" customWidth="1"/>
    <col min="4" max="4" width="15.140625" style="1" customWidth="1"/>
    <col min="5" max="5" width="19.85546875" style="1" customWidth="1"/>
    <col min="6" max="6" width="14.42578125" style="1" customWidth="1"/>
    <col min="7" max="7" width="17.5703125" style="1" customWidth="1"/>
    <col min="8" max="8" width="13.5703125" style="1" customWidth="1"/>
    <col min="9" max="9" width="13.140625" style="1" customWidth="1"/>
    <col min="10" max="10" width="3.28515625" style="1" customWidth="1"/>
    <col min="11" max="11" width="0" style="1" hidden="1" customWidth="1"/>
    <col min="12" max="12" width="11.140625" style="1" hidden="1" customWidth="1"/>
    <col min="13" max="16384" width="9.140625" style="1"/>
  </cols>
  <sheetData>
    <row r="1" spans="1:12">
      <c r="A1" s="1" t="s">
        <v>0</v>
      </c>
    </row>
    <row r="3" spans="1:12">
      <c r="A3" s="108" t="s">
        <v>1</v>
      </c>
      <c r="B3" s="108"/>
      <c r="C3" s="108"/>
      <c r="D3" s="108"/>
      <c r="E3" s="108"/>
      <c r="F3" s="108"/>
      <c r="G3" s="108"/>
      <c r="H3" s="108"/>
      <c r="I3" s="108"/>
    </row>
    <row r="4" spans="1:12">
      <c r="A4" s="108" t="s">
        <v>327</v>
      </c>
      <c r="B4" s="108"/>
      <c r="C4" s="108"/>
      <c r="D4" s="108"/>
      <c r="E4" s="108"/>
      <c r="F4" s="108"/>
      <c r="G4" s="108"/>
      <c r="H4" s="108"/>
      <c r="I4" s="108"/>
    </row>
    <row r="6" spans="1:12" ht="16.5" thickBot="1">
      <c r="A6" s="1" t="s">
        <v>2</v>
      </c>
    </row>
    <row r="7" spans="1:12">
      <c r="A7" s="109" t="s">
        <v>3</v>
      </c>
      <c r="B7" s="111" t="s">
        <v>4</v>
      </c>
      <c r="C7" s="111" t="s">
        <v>5</v>
      </c>
      <c r="D7" s="111" t="s">
        <v>6</v>
      </c>
      <c r="E7" s="113" t="s">
        <v>7</v>
      </c>
      <c r="F7" s="115" t="s">
        <v>10</v>
      </c>
      <c r="G7" s="116"/>
      <c r="H7" s="113" t="s">
        <v>11</v>
      </c>
      <c r="I7" s="117" t="s">
        <v>147</v>
      </c>
    </row>
    <row r="8" spans="1:12" ht="48" thickBot="1">
      <c r="A8" s="110"/>
      <c r="B8" s="112"/>
      <c r="C8" s="112"/>
      <c r="D8" s="112"/>
      <c r="E8" s="114"/>
      <c r="F8" s="91" t="s">
        <v>8</v>
      </c>
      <c r="G8" s="91" t="s">
        <v>9</v>
      </c>
      <c r="H8" s="114"/>
      <c r="I8" s="118"/>
      <c r="K8" s="97" t="s">
        <v>325</v>
      </c>
      <c r="L8" s="97"/>
    </row>
    <row r="9" spans="1:12">
      <c r="A9" s="88" t="s">
        <v>12</v>
      </c>
      <c r="B9" s="89"/>
      <c r="C9" s="89"/>
      <c r="D9" s="89"/>
      <c r="E9" s="89"/>
      <c r="F9" s="89"/>
      <c r="G9" s="89"/>
      <c r="H9" s="89"/>
      <c r="I9" s="90"/>
    </row>
    <row r="10" spans="1:12">
      <c r="A10" s="22"/>
      <c r="B10" s="6"/>
      <c r="C10" s="10"/>
      <c r="D10" s="7"/>
      <c r="E10" s="7"/>
      <c r="F10" s="31"/>
      <c r="G10" s="7"/>
      <c r="H10" s="7"/>
      <c r="I10" s="32"/>
      <c r="K10" s="23"/>
      <c r="L10" s="24"/>
    </row>
    <row r="11" spans="1:12" ht="44.25" customHeight="1">
      <c r="A11" s="41" t="s">
        <v>338</v>
      </c>
      <c r="B11" s="22" t="s">
        <v>18</v>
      </c>
      <c r="C11" s="28">
        <v>3512056.7</v>
      </c>
      <c r="D11" s="79">
        <v>42244</v>
      </c>
      <c r="E11" s="79">
        <v>42277</v>
      </c>
      <c r="F11" s="80">
        <v>0.6</v>
      </c>
      <c r="G11" s="28">
        <v>2107234.02</v>
      </c>
      <c r="H11" s="7"/>
      <c r="I11" s="54" t="s">
        <v>165</v>
      </c>
      <c r="K11" s="23">
        <v>6911</v>
      </c>
      <c r="L11" s="24" t="s">
        <v>151</v>
      </c>
    </row>
    <row r="12" spans="1:12" ht="35.25" customHeight="1">
      <c r="A12" s="41" t="s">
        <v>339</v>
      </c>
      <c r="B12" s="22" t="s">
        <v>84</v>
      </c>
      <c r="C12" s="28">
        <v>1271879.07</v>
      </c>
      <c r="D12" s="79">
        <v>42268</v>
      </c>
      <c r="E12" s="79">
        <v>42319</v>
      </c>
      <c r="F12" s="80">
        <v>1</v>
      </c>
      <c r="G12" s="28">
        <v>1271879.07</v>
      </c>
      <c r="H12" s="7"/>
      <c r="I12" s="54" t="s">
        <v>178</v>
      </c>
      <c r="K12" s="23">
        <v>6911</v>
      </c>
      <c r="L12" s="24" t="s">
        <v>153</v>
      </c>
    </row>
    <row r="13" spans="1:12" ht="24" customHeight="1">
      <c r="A13" s="41" t="s">
        <v>340</v>
      </c>
      <c r="B13" s="22" t="s">
        <v>18</v>
      </c>
      <c r="C13" s="42">
        <v>2637227.9</v>
      </c>
      <c r="D13" s="79">
        <v>42262</v>
      </c>
      <c r="E13" s="79">
        <v>42335</v>
      </c>
      <c r="F13" s="80">
        <v>1</v>
      </c>
      <c r="G13" s="42">
        <v>2637227.9</v>
      </c>
      <c r="H13" s="7"/>
      <c r="I13" s="54" t="s">
        <v>178</v>
      </c>
      <c r="K13" s="23">
        <v>6911</v>
      </c>
      <c r="L13" s="24" t="s">
        <v>155</v>
      </c>
    </row>
    <row r="14" spans="1:12" ht="35.25" customHeight="1">
      <c r="A14" s="41" t="s">
        <v>341</v>
      </c>
      <c r="B14" s="22" t="s">
        <v>84</v>
      </c>
      <c r="C14" s="28">
        <v>1319830</v>
      </c>
      <c r="D14" s="104" t="s">
        <v>555</v>
      </c>
      <c r="E14" s="105"/>
      <c r="F14" s="81"/>
      <c r="G14" s="28">
        <v>1319830</v>
      </c>
      <c r="H14" s="7"/>
      <c r="I14" s="54" t="s">
        <v>178</v>
      </c>
      <c r="K14" s="23">
        <v>6911</v>
      </c>
      <c r="L14" s="24" t="s">
        <v>158</v>
      </c>
    </row>
    <row r="15" spans="1:12" ht="35.25" customHeight="1">
      <c r="A15" s="41" t="s">
        <v>342</v>
      </c>
      <c r="B15" s="22" t="s">
        <v>234</v>
      </c>
      <c r="C15" s="42">
        <v>2310734.73</v>
      </c>
      <c r="D15" s="79">
        <v>42192</v>
      </c>
      <c r="E15" s="78" t="s">
        <v>554</v>
      </c>
      <c r="F15" s="81"/>
      <c r="G15" s="28">
        <v>692091.65</v>
      </c>
      <c r="H15" s="7"/>
      <c r="I15" s="54" t="s">
        <v>178</v>
      </c>
      <c r="K15" s="23">
        <v>6911</v>
      </c>
      <c r="L15" s="24" t="s">
        <v>162</v>
      </c>
    </row>
    <row r="16" spans="1:12" ht="46.5" customHeight="1">
      <c r="A16" s="41" t="s">
        <v>343</v>
      </c>
      <c r="B16" s="22" t="s">
        <v>344</v>
      </c>
      <c r="C16" s="42">
        <v>4106733</v>
      </c>
      <c r="D16" s="104" t="s">
        <v>557</v>
      </c>
      <c r="E16" s="105"/>
      <c r="F16" s="80">
        <v>1</v>
      </c>
      <c r="G16" s="42">
        <v>4106733</v>
      </c>
      <c r="H16" s="7"/>
      <c r="I16" s="54" t="s">
        <v>178</v>
      </c>
      <c r="K16" s="23">
        <v>6911</v>
      </c>
      <c r="L16" s="24" t="s">
        <v>181</v>
      </c>
    </row>
    <row r="17" spans="1:12" ht="24.75" customHeight="1">
      <c r="A17" s="41" t="s">
        <v>345</v>
      </c>
      <c r="B17" s="22" t="s">
        <v>18</v>
      </c>
      <c r="C17" s="42">
        <v>3993590.1</v>
      </c>
      <c r="D17" s="104" t="s">
        <v>557</v>
      </c>
      <c r="E17" s="105"/>
      <c r="F17" s="80">
        <v>0.6</v>
      </c>
      <c r="G17" s="28">
        <v>2396154.06</v>
      </c>
      <c r="H17" s="7"/>
      <c r="I17" s="54" t="s">
        <v>178</v>
      </c>
      <c r="K17" s="23">
        <v>6911</v>
      </c>
      <c r="L17" s="24" t="s">
        <v>193</v>
      </c>
    </row>
    <row r="18" spans="1:12" ht="33.75" customHeight="1">
      <c r="A18" s="41" t="s">
        <v>346</v>
      </c>
      <c r="B18" s="22" t="s">
        <v>347</v>
      </c>
      <c r="C18" s="28">
        <v>931471.26</v>
      </c>
      <c r="D18" s="104" t="s">
        <v>557</v>
      </c>
      <c r="E18" s="105"/>
      <c r="F18" s="80">
        <v>1</v>
      </c>
      <c r="G18" s="28">
        <v>931471.26</v>
      </c>
      <c r="H18" s="7"/>
      <c r="I18" s="54" t="s">
        <v>178</v>
      </c>
      <c r="K18" s="23">
        <v>6911</v>
      </c>
      <c r="L18" s="24" t="s">
        <v>196</v>
      </c>
    </row>
    <row r="19" spans="1:12" ht="29.25" customHeight="1">
      <c r="A19" s="41" t="s">
        <v>348</v>
      </c>
      <c r="B19" s="92" t="s">
        <v>84</v>
      </c>
      <c r="C19" s="42">
        <v>1099372</v>
      </c>
      <c r="D19" s="104" t="s">
        <v>557</v>
      </c>
      <c r="E19" s="105"/>
      <c r="F19" s="80">
        <v>0.7</v>
      </c>
      <c r="G19" s="28">
        <v>765668.05</v>
      </c>
      <c r="H19" s="7"/>
      <c r="I19" s="54" t="s">
        <v>178</v>
      </c>
      <c r="K19" s="23">
        <v>6911</v>
      </c>
      <c r="L19" s="24" t="s">
        <v>200</v>
      </c>
    </row>
    <row r="20" spans="1:12" ht="33" customHeight="1">
      <c r="A20" s="41" t="s">
        <v>349</v>
      </c>
      <c r="B20" s="22" t="s">
        <v>18</v>
      </c>
      <c r="C20" s="42">
        <v>205443.5</v>
      </c>
      <c r="D20" s="104" t="s">
        <v>557</v>
      </c>
      <c r="E20" s="105"/>
      <c r="F20" s="31"/>
      <c r="G20" s="42">
        <v>205443.5</v>
      </c>
      <c r="H20" s="7"/>
      <c r="I20" s="54" t="s">
        <v>178</v>
      </c>
      <c r="K20" s="30" t="s">
        <v>70</v>
      </c>
      <c r="L20" s="27" t="s">
        <v>282</v>
      </c>
    </row>
    <row r="21" spans="1:12" ht="36" customHeight="1">
      <c r="A21" s="41" t="s">
        <v>350</v>
      </c>
      <c r="B21" s="22" t="s">
        <v>351</v>
      </c>
      <c r="C21" s="42">
        <v>1098425</v>
      </c>
      <c r="D21" s="104" t="s">
        <v>557</v>
      </c>
      <c r="E21" s="105"/>
      <c r="F21" s="31"/>
      <c r="G21" s="42">
        <v>1098425</v>
      </c>
      <c r="H21" s="7"/>
      <c r="I21" s="54" t="s">
        <v>178</v>
      </c>
      <c r="K21" s="30" t="s">
        <v>70</v>
      </c>
      <c r="L21" s="27" t="s">
        <v>288</v>
      </c>
    </row>
    <row r="22" spans="1:12" ht="36.75" customHeight="1">
      <c r="A22" s="41" t="s">
        <v>353</v>
      </c>
      <c r="B22" s="22" t="s">
        <v>352</v>
      </c>
      <c r="C22" s="42">
        <v>4069000</v>
      </c>
      <c r="D22" s="104" t="s">
        <v>557</v>
      </c>
      <c r="E22" s="105"/>
      <c r="F22" s="31"/>
      <c r="G22" s="42">
        <v>4069000</v>
      </c>
      <c r="H22" s="7"/>
      <c r="I22" s="54" t="s">
        <v>178</v>
      </c>
      <c r="K22" s="30" t="s">
        <v>70</v>
      </c>
      <c r="L22" s="27" t="s">
        <v>291</v>
      </c>
    </row>
    <row r="23" spans="1:12" ht="39.75" customHeight="1">
      <c r="A23" s="41" t="s">
        <v>354</v>
      </c>
      <c r="B23" s="22" t="s">
        <v>355</v>
      </c>
      <c r="C23" s="42">
        <v>452195</v>
      </c>
      <c r="D23" s="104" t="s">
        <v>557</v>
      </c>
      <c r="E23" s="105"/>
      <c r="F23" s="31"/>
      <c r="G23" s="42">
        <v>452195</v>
      </c>
      <c r="H23" s="7"/>
      <c r="I23" s="54" t="s">
        <v>178</v>
      </c>
      <c r="K23" s="30" t="s">
        <v>70</v>
      </c>
      <c r="L23" s="27" t="s">
        <v>295</v>
      </c>
    </row>
    <row r="24" spans="1:12" ht="35.25" customHeight="1">
      <c r="A24" s="26" t="s">
        <v>357</v>
      </c>
      <c r="B24" s="22" t="s">
        <v>356</v>
      </c>
      <c r="C24" s="44">
        <v>2007116</v>
      </c>
      <c r="D24" s="104" t="s">
        <v>557</v>
      </c>
      <c r="E24" s="105"/>
      <c r="F24" s="72">
        <v>0.8</v>
      </c>
      <c r="G24" s="44">
        <f>1001511.44+600906.86</f>
        <v>1602418.2999999998</v>
      </c>
      <c r="H24" s="7"/>
      <c r="I24" s="54" t="s">
        <v>178</v>
      </c>
      <c r="K24" s="30" t="s">
        <v>70</v>
      </c>
      <c r="L24" s="27" t="s">
        <v>305</v>
      </c>
    </row>
    <row r="25" spans="1:12" ht="36" customHeight="1">
      <c r="A25" s="26" t="s">
        <v>359</v>
      </c>
      <c r="B25" s="22" t="s">
        <v>358</v>
      </c>
      <c r="C25" s="44">
        <v>233672</v>
      </c>
      <c r="D25" s="104" t="s">
        <v>557</v>
      </c>
      <c r="E25" s="105"/>
      <c r="F25" s="31"/>
      <c r="G25" s="44">
        <v>233672</v>
      </c>
      <c r="H25" s="7"/>
      <c r="I25" s="54" t="s">
        <v>178</v>
      </c>
      <c r="K25" s="30" t="s">
        <v>273</v>
      </c>
      <c r="L25" s="27" t="s">
        <v>274</v>
      </c>
    </row>
    <row r="26" spans="1:12" ht="37.5" customHeight="1">
      <c r="A26" s="26" t="s">
        <v>360</v>
      </c>
      <c r="B26" s="22" t="s">
        <v>361</v>
      </c>
      <c r="C26" s="44">
        <v>1320308</v>
      </c>
      <c r="D26" s="104" t="s">
        <v>557</v>
      </c>
      <c r="E26" s="105"/>
      <c r="F26" s="31"/>
      <c r="G26" s="44">
        <v>1320308</v>
      </c>
      <c r="H26" s="7"/>
      <c r="I26" s="54" t="s">
        <v>178</v>
      </c>
      <c r="K26" s="30"/>
      <c r="L26" s="27"/>
    </row>
    <row r="27" spans="1:12" ht="40.5" customHeight="1">
      <c r="A27" s="26" t="s">
        <v>362</v>
      </c>
      <c r="B27" s="22" t="s">
        <v>363</v>
      </c>
      <c r="C27" s="44">
        <v>102400</v>
      </c>
      <c r="D27" s="104" t="s">
        <v>555</v>
      </c>
      <c r="E27" s="105"/>
      <c r="F27" s="31"/>
      <c r="G27" s="44">
        <v>102400</v>
      </c>
      <c r="H27" s="7"/>
      <c r="I27" s="54" t="s">
        <v>178</v>
      </c>
      <c r="K27" s="30"/>
      <c r="L27" s="27"/>
    </row>
    <row r="28" spans="1:12" ht="27" customHeight="1">
      <c r="A28" s="26" t="s">
        <v>329</v>
      </c>
      <c r="B28" s="22" t="s">
        <v>364</v>
      </c>
      <c r="C28" s="44">
        <v>324000</v>
      </c>
      <c r="D28" s="104" t="s">
        <v>555</v>
      </c>
      <c r="E28" s="105"/>
      <c r="F28" s="31"/>
      <c r="G28" s="44">
        <v>324000</v>
      </c>
      <c r="H28" s="7"/>
      <c r="I28" s="54" t="s">
        <v>178</v>
      </c>
      <c r="K28" s="30"/>
      <c r="L28" s="27"/>
    </row>
    <row r="29" spans="1:12" ht="21.75" customHeight="1">
      <c r="A29" s="26" t="s">
        <v>330</v>
      </c>
      <c r="B29" s="22" t="s">
        <v>364</v>
      </c>
      <c r="C29" s="44">
        <v>289807</v>
      </c>
      <c r="D29" s="104" t="s">
        <v>557</v>
      </c>
      <c r="E29" s="105"/>
      <c r="F29" s="31"/>
      <c r="G29" s="44">
        <v>289807</v>
      </c>
      <c r="H29" s="7"/>
      <c r="I29" s="54" t="s">
        <v>178</v>
      </c>
      <c r="K29" s="30"/>
      <c r="L29" s="27"/>
    </row>
    <row r="30" spans="1:12" ht="37.5" customHeight="1">
      <c r="A30" s="26" t="s">
        <v>365</v>
      </c>
      <c r="B30" s="22" t="s">
        <v>16</v>
      </c>
      <c r="C30" s="68">
        <v>116059.42</v>
      </c>
      <c r="D30" s="104" t="s">
        <v>557</v>
      </c>
      <c r="E30" s="105"/>
      <c r="F30" s="31">
        <v>1</v>
      </c>
      <c r="G30" s="68">
        <v>116059.42</v>
      </c>
      <c r="H30" s="7"/>
      <c r="I30" s="54" t="s">
        <v>178</v>
      </c>
      <c r="K30" s="30"/>
      <c r="L30" s="27"/>
    </row>
    <row r="31" spans="1:12" ht="32.25" customHeight="1">
      <c r="A31" s="26" t="s">
        <v>367</v>
      </c>
      <c r="B31" s="22" t="s">
        <v>366</v>
      </c>
      <c r="C31" s="29">
        <v>1061576</v>
      </c>
      <c r="D31" s="104" t="s">
        <v>557</v>
      </c>
      <c r="E31" s="105"/>
      <c r="F31" s="31"/>
      <c r="G31" s="29">
        <v>1061576</v>
      </c>
      <c r="H31" s="7"/>
      <c r="I31" s="54" t="s">
        <v>178</v>
      </c>
      <c r="K31" s="30"/>
      <c r="L31" s="27"/>
    </row>
    <row r="32" spans="1:12" ht="24" customHeight="1">
      <c r="A32" s="26" t="s">
        <v>368</v>
      </c>
      <c r="B32" s="22" t="s">
        <v>18</v>
      </c>
      <c r="C32" s="29">
        <v>2072299.32</v>
      </c>
      <c r="D32" s="104" t="s">
        <v>557</v>
      </c>
      <c r="E32" s="105"/>
      <c r="F32" s="31"/>
      <c r="G32" s="29">
        <v>2072299.32</v>
      </c>
      <c r="H32" s="7"/>
      <c r="I32" s="54" t="s">
        <v>178</v>
      </c>
      <c r="K32" s="30"/>
      <c r="L32" s="27"/>
    </row>
    <row r="33" spans="1:12" ht="26.25" customHeight="1">
      <c r="A33" s="26" t="s">
        <v>369</v>
      </c>
      <c r="B33" s="22" t="s">
        <v>16</v>
      </c>
      <c r="C33" s="29">
        <v>728841</v>
      </c>
      <c r="D33" s="104" t="s">
        <v>557</v>
      </c>
      <c r="E33" s="105"/>
      <c r="F33" s="31"/>
      <c r="G33" s="29">
        <v>728841</v>
      </c>
      <c r="H33" s="7"/>
      <c r="I33" s="54" t="s">
        <v>178</v>
      </c>
      <c r="K33" s="30"/>
      <c r="L33" s="27"/>
    </row>
    <row r="34" spans="1:12" ht="35.25" customHeight="1">
      <c r="A34" s="26" t="s">
        <v>371</v>
      </c>
      <c r="B34" s="22" t="s">
        <v>370</v>
      </c>
      <c r="C34" s="29">
        <v>6686100</v>
      </c>
      <c r="D34" s="104" t="s">
        <v>557</v>
      </c>
      <c r="E34" s="105"/>
      <c r="F34" s="31"/>
      <c r="G34" s="29">
        <v>6686100</v>
      </c>
      <c r="H34" s="7"/>
      <c r="I34" s="54" t="s">
        <v>178</v>
      </c>
      <c r="K34" s="30"/>
      <c r="L34" s="27"/>
    </row>
    <row r="35" spans="1:12" ht="21.75" customHeight="1">
      <c r="A35" s="26" t="s">
        <v>372</v>
      </c>
      <c r="B35" s="22" t="s">
        <v>373</v>
      </c>
      <c r="C35" s="29">
        <v>4650220</v>
      </c>
      <c r="D35" s="104" t="s">
        <v>557</v>
      </c>
      <c r="E35" s="105"/>
      <c r="F35" s="31"/>
      <c r="G35" s="29">
        <v>4650220</v>
      </c>
      <c r="H35" s="7"/>
      <c r="I35" s="54" t="s">
        <v>178</v>
      </c>
      <c r="K35" s="30"/>
      <c r="L35" s="27"/>
    </row>
    <row r="36" spans="1:12" ht="33" customHeight="1">
      <c r="A36" s="26" t="s">
        <v>374</v>
      </c>
      <c r="B36" s="22" t="s">
        <v>375</v>
      </c>
      <c r="C36" s="29">
        <v>637873</v>
      </c>
      <c r="D36" s="104" t="s">
        <v>557</v>
      </c>
      <c r="E36" s="105"/>
      <c r="F36" s="31"/>
      <c r="G36" s="29">
        <v>637873</v>
      </c>
      <c r="H36" s="7"/>
      <c r="I36" s="54" t="s">
        <v>178</v>
      </c>
      <c r="K36" s="30"/>
      <c r="L36" s="27"/>
    </row>
    <row r="37" spans="1:12" ht="39.75" customHeight="1">
      <c r="A37" s="26" t="s">
        <v>376</v>
      </c>
      <c r="B37" s="22" t="s">
        <v>377</v>
      </c>
      <c r="C37" s="29">
        <v>249360</v>
      </c>
      <c r="D37" s="104" t="s">
        <v>557</v>
      </c>
      <c r="E37" s="105"/>
      <c r="F37" s="31"/>
      <c r="G37" s="29">
        <v>249360</v>
      </c>
      <c r="H37" s="7"/>
      <c r="I37" s="54" t="s">
        <v>178</v>
      </c>
      <c r="K37" s="30"/>
      <c r="L37" s="27"/>
    </row>
    <row r="38" spans="1:12" ht="31.5" customHeight="1">
      <c r="A38" s="26" t="s">
        <v>379</v>
      </c>
      <c r="B38" s="22" t="s">
        <v>378</v>
      </c>
      <c r="C38" s="29">
        <v>2000000</v>
      </c>
      <c r="D38" s="104" t="s">
        <v>557</v>
      </c>
      <c r="E38" s="105"/>
      <c r="F38" s="31"/>
      <c r="G38" s="29">
        <v>2000000</v>
      </c>
      <c r="H38" s="7"/>
      <c r="I38" s="54" t="s">
        <v>178</v>
      </c>
      <c r="K38" s="30"/>
      <c r="L38" s="27"/>
    </row>
    <row r="39" spans="1:12" ht="35.25" customHeight="1">
      <c r="A39" s="26" t="s">
        <v>381</v>
      </c>
      <c r="B39" s="22" t="s">
        <v>380</v>
      </c>
      <c r="C39" s="29">
        <v>299619</v>
      </c>
      <c r="D39" s="106" t="s">
        <v>555</v>
      </c>
      <c r="E39" s="106"/>
      <c r="F39" s="31"/>
      <c r="G39" s="29">
        <v>299619</v>
      </c>
      <c r="H39" s="7"/>
      <c r="I39" s="54" t="s">
        <v>178</v>
      </c>
      <c r="K39" s="30"/>
      <c r="L39" s="27"/>
    </row>
    <row r="40" spans="1:12" ht="34.5" customHeight="1">
      <c r="A40" s="26" t="s">
        <v>383</v>
      </c>
      <c r="B40" s="22" t="s">
        <v>382</v>
      </c>
      <c r="C40" s="29">
        <v>307645</v>
      </c>
      <c r="D40" s="106" t="s">
        <v>555</v>
      </c>
      <c r="E40" s="106"/>
      <c r="F40" s="31"/>
      <c r="G40" s="29">
        <v>307645</v>
      </c>
      <c r="H40" s="7"/>
      <c r="I40" s="54" t="s">
        <v>178</v>
      </c>
      <c r="K40" s="30"/>
      <c r="L40" s="27"/>
    </row>
    <row r="41" spans="1:12" ht="30" customHeight="1">
      <c r="A41" s="26" t="s">
        <v>331</v>
      </c>
      <c r="B41" s="22" t="s">
        <v>384</v>
      </c>
      <c r="C41" s="29">
        <v>420000</v>
      </c>
      <c r="D41" s="104" t="s">
        <v>557</v>
      </c>
      <c r="E41" s="105"/>
      <c r="F41" s="31"/>
      <c r="G41" s="29">
        <v>420000</v>
      </c>
      <c r="H41" s="7"/>
      <c r="I41" s="54" t="s">
        <v>178</v>
      </c>
      <c r="K41" s="30"/>
      <c r="L41" s="27"/>
    </row>
    <row r="42" spans="1:12" ht="26.25" customHeight="1">
      <c r="A42" s="26" t="s">
        <v>386</v>
      </c>
      <c r="B42" s="22" t="s">
        <v>385</v>
      </c>
      <c r="C42" s="29">
        <v>204034</v>
      </c>
      <c r="D42" s="104" t="s">
        <v>557</v>
      </c>
      <c r="E42" s="105"/>
      <c r="F42" s="46"/>
      <c r="G42" s="29">
        <v>204034</v>
      </c>
      <c r="H42" s="7"/>
      <c r="I42" s="54" t="s">
        <v>178</v>
      </c>
      <c r="K42" s="30"/>
      <c r="L42" s="27"/>
    </row>
    <row r="43" spans="1:12" ht="18.75" customHeight="1">
      <c r="A43" s="26" t="s">
        <v>387</v>
      </c>
      <c r="B43" s="22" t="s">
        <v>388</v>
      </c>
      <c r="C43" s="29">
        <v>204964</v>
      </c>
      <c r="D43" s="104" t="s">
        <v>557</v>
      </c>
      <c r="E43" s="105"/>
      <c r="F43" s="31"/>
      <c r="G43" s="29">
        <v>204964</v>
      </c>
      <c r="H43" s="7"/>
      <c r="I43" s="54" t="s">
        <v>178</v>
      </c>
      <c r="K43" s="30"/>
      <c r="L43" s="27"/>
    </row>
    <row r="44" spans="1:12" ht="33" customHeight="1">
      <c r="A44" s="26" t="s">
        <v>332</v>
      </c>
      <c r="B44" s="22"/>
      <c r="C44" s="29">
        <v>134728</v>
      </c>
      <c r="D44" s="104" t="s">
        <v>563</v>
      </c>
      <c r="E44" s="105"/>
      <c r="F44" s="31"/>
      <c r="G44" s="29">
        <v>134728</v>
      </c>
      <c r="H44" s="7"/>
      <c r="I44" s="54" t="s">
        <v>178</v>
      </c>
      <c r="K44" s="30"/>
      <c r="L44" s="27"/>
    </row>
    <row r="45" spans="1:12" ht="35.25" customHeight="1">
      <c r="A45" s="26" t="s">
        <v>390</v>
      </c>
      <c r="B45" s="22" t="s">
        <v>389</v>
      </c>
      <c r="C45" s="29">
        <v>447017</v>
      </c>
      <c r="D45" s="104" t="s">
        <v>557</v>
      </c>
      <c r="E45" s="105"/>
      <c r="F45" s="31"/>
      <c r="G45" s="29">
        <v>447017</v>
      </c>
      <c r="H45" s="7"/>
      <c r="I45" s="54" t="s">
        <v>178</v>
      </c>
      <c r="K45" s="30"/>
      <c r="L45" s="27"/>
    </row>
    <row r="46" spans="1:12" ht="20.25" customHeight="1">
      <c r="A46" s="26" t="s">
        <v>391</v>
      </c>
      <c r="B46" s="22" t="s">
        <v>18</v>
      </c>
      <c r="C46" s="29">
        <v>486151</v>
      </c>
      <c r="D46" s="104" t="s">
        <v>557</v>
      </c>
      <c r="E46" s="105"/>
      <c r="F46" s="31"/>
      <c r="G46" s="29">
        <v>486151</v>
      </c>
      <c r="H46" s="7"/>
      <c r="I46" s="54" t="s">
        <v>178</v>
      </c>
      <c r="K46" s="30"/>
      <c r="L46" s="27"/>
    </row>
    <row r="47" spans="1:12" ht="24" customHeight="1">
      <c r="A47" s="26" t="s">
        <v>392</v>
      </c>
      <c r="B47" s="22" t="s">
        <v>21</v>
      </c>
      <c r="C47" s="29">
        <v>314837</v>
      </c>
      <c r="D47" s="104" t="s">
        <v>557</v>
      </c>
      <c r="E47" s="105"/>
      <c r="F47" s="31"/>
      <c r="G47" s="29">
        <v>314837</v>
      </c>
      <c r="H47" s="7"/>
      <c r="I47" s="54" t="s">
        <v>178</v>
      </c>
      <c r="K47" s="30"/>
      <c r="L47" s="27"/>
    </row>
    <row r="48" spans="1:12" ht="24.75" customHeight="1">
      <c r="A48" s="26" t="s">
        <v>393</v>
      </c>
      <c r="B48" s="22" t="s">
        <v>394</v>
      </c>
      <c r="C48" s="29">
        <v>370042</v>
      </c>
      <c r="D48" s="104" t="s">
        <v>557</v>
      </c>
      <c r="E48" s="105"/>
      <c r="F48" s="31"/>
      <c r="G48" s="29">
        <v>370042</v>
      </c>
      <c r="H48" s="7"/>
      <c r="I48" s="54" t="s">
        <v>178</v>
      </c>
      <c r="K48" s="30"/>
      <c r="L48" s="27"/>
    </row>
    <row r="49" spans="1:12" ht="33.75" customHeight="1">
      <c r="A49" s="26" t="s">
        <v>135</v>
      </c>
      <c r="B49" s="22" t="s">
        <v>395</v>
      </c>
      <c r="C49" s="29">
        <v>325781</v>
      </c>
      <c r="D49" s="104" t="s">
        <v>557</v>
      </c>
      <c r="E49" s="105"/>
      <c r="F49" s="31"/>
      <c r="G49" s="29">
        <v>325781</v>
      </c>
      <c r="H49" s="7"/>
      <c r="I49" s="54" t="s">
        <v>178</v>
      </c>
      <c r="K49" s="30"/>
      <c r="L49" s="27"/>
    </row>
    <row r="50" spans="1:12" ht="24" customHeight="1">
      <c r="A50" s="26" t="s">
        <v>396</v>
      </c>
      <c r="B50" s="22" t="s">
        <v>397</v>
      </c>
      <c r="C50" s="29">
        <v>232000</v>
      </c>
      <c r="D50" s="104" t="s">
        <v>557</v>
      </c>
      <c r="E50" s="105"/>
      <c r="F50" s="31"/>
      <c r="G50" s="29">
        <v>232000</v>
      </c>
      <c r="H50" s="7"/>
      <c r="I50" s="54" t="s">
        <v>178</v>
      </c>
      <c r="K50" s="30"/>
      <c r="L50" s="27"/>
    </row>
    <row r="51" spans="1:12" ht="39" customHeight="1">
      <c r="A51" s="26" t="s">
        <v>399</v>
      </c>
      <c r="B51" s="22" t="s">
        <v>398</v>
      </c>
      <c r="C51" s="29">
        <v>130300</v>
      </c>
      <c r="D51" s="104" t="s">
        <v>557</v>
      </c>
      <c r="E51" s="105"/>
      <c r="F51" s="31"/>
      <c r="G51" s="29">
        <v>130300</v>
      </c>
      <c r="H51" s="7"/>
      <c r="I51" s="54" t="s">
        <v>178</v>
      </c>
      <c r="K51" s="30"/>
      <c r="L51" s="27"/>
    </row>
    <row r="52" spans="1:12" ht="37.5" customHeight="1">
      <c r="A52" s="26" t="s">
        <v>400</v>
      </c>
      <c r="B52" s="22" t="s">
        <v>401</v>
      </c>
      <c r="C52" s="29">
        <v>469932</v>
      </c>
      <c r="D52" s="104" t="s">
        <v>555</v>
      </c>
      <c r="E52" s="105"/>
      <c r="F52" s="31"/>
      <c r="G52" s="29">
        <v>469932</v>
      </c>
      <c r="H52" s="7"/>
      <c r="I52" s="54" t="s">
        <v>178</v>
      </c>
      <c r="K52" s="30"/>
      <c r="L52" s="27"/>
    </row>
    <row r="53" spans="1:12" ht="51.75" customHeight="1">
      <c r="A53" s="26" t="s">
        <v>403</v>
      </c>
      <c r="B53" s="5" t="s">
        <v>402</v>
      </c>
      <c r="C53" s="44">
        <v>252252.55</v>
      </c>
      <c r="D53" s="104" t="s">
        <v>557</v>
      </c>
      <c r="E53" s="105"/>
      <c r="F53" s="31"/>
      <c r="G53" s="44">
        <v>252252.55</v>
      </c>
      <c r="H53" s="7"/>
      <c r="I53" s="54" t="s">
        <v>178</v>
      </c>
      <c r="K53" s="30"/>
      <c r="L53" s="27"/>
    </row>
    <row r="54" spans="1:12" ht="20.25" customHeight="1">
      <c r="A54" s="69" t="s">
        <v>405</v>
      </c>
      <c r="B54" s="22" t="s">
        <v>404</v>
      </c>
      <c r="C54" s="70">
        <v>845760</v>
      </c>
      <c r="D54" s="104" t="s">
        <v>557</v>
      </c>
      <c r="E54" s="105"/>
      <c r="F54" s="31">
        <v>0.8</v>
      </c>
      <c r="G54" s="70">
        <v>672927.4</v>
      </c>
      <c r="H54" s="7"/>
      <c r="I54" s="54" t="s">
        <v>178</v>
      </c>
      <c r="K54" s="30"/>
      <c r="L54" s="27"/>
    </row>
    <row r="55" spans="1:12" ht="33.75" customHeight="1">
      <c r="A55" s="26" t="s">
        <v>407</v>
      </c>
      <c r="B55" s="22" t="s">
        <v>406</v>
      </c>
      <c r="C55" s="68">
        <v>3121632</v>
      </c>
      <c r="D55" s="104" t="s">
        <v>557</v>
      </c>
      <c r="E55" s="105"/>
      <c r="F55" s="31">
        <v>1</v>
      </c>
      <c r="G55" s="68">
        <v>3121632</v>
      </c>
      <c r="H55" s="7"/>
      <c r="I55" s="54" t="s">
        <v>178</v>
      </c>
      <c r="K55" s="30"/>
      <c r="L55" s="27"/>
    </row>
    <row r="56" spans="1:12" ht="37.5" customHeight="1">
      <c r="A56" s="26" t="s">
        <v>408</v>
      </c>
      <c r="B56" s="22" t="s">
        <v>272</v>
      </c>
      <c r="C56" s="44">
        <v>480303.98</v>
      </c>
      <c r="D56" s="104" t="s">
        <v>557</v>
      </c>
      <c r="E56" s="105"/>
      <c r="F56" s="31"/>
      <c r="G56" s="44">
        <v>480303.98</v>
      </c>
      <c r="H56" s="7"/>
      <c r="I56" s="54" t="s">
        <v>178</v>
      </c>
      <c r="K56" s="30"/>
      <c r="L56" s="27"/>
    </row>
    <row r="57" spans="1:12" ht="30" customHeight="1">
      <c r="A57" s="26" t="s">
        <v>409</v>
      </c>
      <c r="B57" s="22" t="s">
        <v>110</v>
      </c>
      <c r="C57" s="44">
        <v>139051.70000000001</v>
      </c>
      <c r="D57" s="104" t="s">
        <v>557</v>
      </c>
      <c r="E57" s="105"/>
      <c r="F57" s="31"/>
      <c r="G57" s="44">
        <v>139051.70000000001</v>
      </c>
      <c r="H57" s="7"/>
      <c r="I57" s="54" t="s">
        <v>178</v>
      </c>
      <c r="K57" s="30"/>
      <c r="L57" s="27"/>
    </row>
    <row r="58" spans="1:12" ht="33.75" customHeight="1">
      <c r="A58" s="26" t="s">
        <v>410</v>
      </c>
      <c r="B58" s="22" t="s">
        <v>284</v>
      </c>
      <c r="C58" s="44">
        <v>94105</v>
      </c>
      <c r="D58" s="104" t="s">
        <v>557</v>
      </c>
      <c r="E58" s="105"/>
      <c r="F58" s="31"/>
      <c r="G58" s="44">
        <v>94105</v>
      </c>
      <c r="H58" s="7"/>
      <c r="I58" s="54" t="s">
        <v>178</v>
      </c>
      <c r="K58" s="30"/>
      <c r="L58" s="27"/>
    </row>
    <row r="59" spans="1:12" ht="34.5" customHeight="1">
      <c r="A59" s="26" t="s">
        <v>411</v>
      </c>
      <c r="B59" s="22" t="s">
        <v>287</v>
      </c>
      <c r="C59" s="44">
        <v>53721</v>
      </c>
      <c r="D59" s="104" t="s">
        <v>555</v>
      </c>
      <c r="E59" s="105"/>
      <c r="F59" s="31"/>
      <c r="G59" s="44">
        <v>53721</v>
      </c>
      <c r="H59" s="7"/>
      <c r="I59" s="54" t="s">
        <v>178</v>
      </c>
      <c r="K59" s="30"/>
      <c r="L59" s="27"/>
    </row>
    <row r="60" spans="1:12" ht="28.5" customHeight="1">
      <c r="A60" s="26" t="s">
        <v>412</v>
      </c>
      <c r="B60" s="22" t="s">
        <v>290</v>
      </c>
      <c r="C60" s="44">
        <v>35730</v>
      </c>
      <c r="D60" s="104" t="s">
        <v>555</v>
      </c>
      <c r="E60" s="105"/>
      <c r="F60" s="31"/>
      <c r="G60" s="44">
        <v>35730</v>
      </c>
      <c r="H60" s="7"/>
      <c r="I60" s="54" t="s">
        <v>178</v>
      </c>
      <c r="K60" s="30"/>
      <c r="L60" s="27"/>
    </row>
    <row r="61" spans="1:12" ht="33.75" customHeight="1">
      <c r="A61" s="26" t="s">
        <v>412</v>
      </c>
      <c r="B61" s="22" t="s">
        <v>294</v>
      </c>
      <c r="C61" s="44">
        <v>33522</v>
      </c>
      <c r="D61" s="104" t="s">
        <v>555</v>
      </c>
      <c r="E61" s="105"/>
      <c r="F61" s="31"/>
      <c r="G61" s="44">
        <v>33522</v>
      </c>
      <c r="H61" s="7"/>
      <c r="I61" s="54" t="s">
        <v>178</v>
      </c>
      <c r="K61" s="30"/>
      <c r="L61" s="27"/>
    </row>
    <row r="62" spans="1:12" ht="30.75" customHeight="1">
      <c r="A62" s="26" t="s">
        <v>413</v>
      </c>
      <c r="B62" s="22" t="s">
        <v>300</v>
      </c>
      <c r="C62" s="44">
        <v>370777.77</v>
      </c>
      <c r="D62" s="104" t="s">
        <v>555</v>
      </c>
      <c r="E62" s="105"/>
      <c r="F62" s="31"/>
      <c r="G62" s="44">
        <v>370777.77</v>
      </c>
      <c r="H62" s="7"/>
      <c r="I62" s="54" t="s">
        <v>178</v>
      </c>
      <c r="K62" s="30"/>
      <c r="L62" s="27"/>
    </row>
    <row r="63" spans="1:12" ht="21.75" customHeight="1">
      <c r="A63" s="86" t="s">
        <v>22</v>
      </c>
      <c r="B63" s="87"/>
      <c r="C63" s="82"/>
      <c r="D63" s="82"/>
      <c r="E63" s="82"/>
      <c r="F63" s="83"/>
      <c r="G63" s="82"/>
      <c r="H63" s="82"/>
      <c r="I63" s="54" t="s">
        <v>178</v>
      </c>
      <c r="K63" s="46"/>
      <c r="L63" s="46"/>
    </row>
    <row r="64" spans="1:12" ht="33.75" customHeight="1">
      <c r="A64" s="26" t="s">
        <v>414</v>
      </c>
      <c r="B64" s="22" t="s">
        <v>14</v>
      </c>
      <c r="C64" s="44">
        <v>1097420</v>
      </c>
      <c r="D64" s="106" t="s">
        <v>555</v>
      </c>
      <c r="E64" s="106"/>
      <c r="F64" s="72">
        <v>1</v>
      </c>
      <c r="G64" s="44">
        <v>1097420</v>
      </c>
      <c r="H64" s="7"/>
      <c r="I64" s="54" t="s">
        <v>178</v>
      </c>
      <c r="K64" s="30" t="s">
        <v>70</v>
      </c>
      <c r="L64" s="27" t="s">
        <v>298</v>
      </c>
    </row>
    <row r="65" spans="1:12" ht="41.25" customHeight="1">
      <c r="A65" s="26" t="s">
        <v>415</v>
      </c>
      <c r="B65" s="22" t="s">
        <v>15</v>
      </c>
      <c r="C65" s="44">
        <v>2869935</v>
      </c>
      <c r="D65" s="106" t="s">
        <v>555</v>
      </c>
      <c r="E65" s="106"/>
      <c r="F65" s="72">
        <v>1</v>
      </c>
      <c r="G65" s="44">
        <v>2869935</v>
      </c>
      <c r="H65" s="7"/>
      <c r="I65" s="54" t="s">
        <v>178</v>
      </c>
      <c r="K65" s="30" t="s">
        <v>70</v>
      </c>
      <c r="L65" s="27" t="s">
        <v>301</v>
      </c>
    </row>
    <row r="66" spans="1:12" ht="18.75" customHeight="1">
      <c r="A66" s="26" t="s">
        <v>416</v>
      </c>
      <c r="B66" s="22" t="s">
        <v>417</v>
      </c>
      <c r="C66" s="44">
        <v>1210999.6000000001</v>
      </c>
      <c r="D66" s="7"/>
      <c r="E66" s="7"/>
      <c r="F66" s="72">
        <v>1</v>
      </c>
      <c r="G66" s="44">
        <v>1210999.6000000001</v>
      </c>
      <c r="H66" s="7"/>
      <c r="I66" s="54" t="s">
        <v>178</v>
      </c>
      <c r="K66" s="30" t="s">
        <v>70</v>
      </c>
      <c r="L66" s="27" t="s">
        <v>306</v>
      </c>
    </row>
    <row r="67" spans="1:12" ht="32.25" customHeight="1">
      <c r="A67" s="26" t="s">
        <v>419</v>
      </c>
      <c r="B67" s="22" t="s">
        <v>418</v>
      </c>
      <c r="C67" s="44">
        <v>1397550</v>
      </c>
      <c r="D67" s="106" t="s">
        <v>555</v>
      </c>
      <c r="E67" s="106"/>
      <c r="F67" s="72">
        <v>1</v>
      </c>
      <c r="G67" s="44">
        <v>1397550</v>
      </c>
      <c r="H67" s="7"/>
      <c r="I67" s="54" t="s">
        <v>178</v>
      </c>
      <c r="K67" s="66" t="s">
        <v>314</v>
      </c>
      <c r="L67" s="27" t="s">
        <v>311</v>
      </c>
    </row>
    <row r="68" spans="1:12" ht="32.25" customHeight="1">
      <c r="A68" s="26" t="s">
        <v>420</v>
      </c>
      <c r="B68" s="22" t="s">
        <v>18</v>
      </c>
      <c r="C68" s="44">
        <v>1907520</v>
      </c>
      <c r="D68" s="106" t="s">
        <v>555</v>
      </c>
      <c r="E68" s="106"/>
      <c r="F68" s="72">
        <v>1</v>
      </c>
      <c r="G68" s="44">
        <v>1907520</v>
      </c>
      <c r="H68" s="7"/>
      <c r="I68" s="54" t="s">
        <v>178</v>
      </c>
      <c r="K68" s="66" t="s">
        <v>314</v>
      </c>
      <c r="L68" s="27" t="s">
        <v>312</v>
      </c>
    </row>
    <row r="69" spans="1:12" ht="33" customHeight="1">
      <c r="A69" s="26" t="s">
        <v>421</v>
      </c>
      <c r="B69" s="22" t="s">
        <v>18</v>
      </c>
      <c r="C69" s="44">
        <v>990920</v>
      </c>
      <c r="D69" s="106" t="s">
        <v>555</v>
      </c>
      <c r="E69" s="106"/>
      <c r="F69" s="72">
        <v>1</v>
      </c>
      <c r="G69" s="44">
        <v>990920</v>
      </c>
      <c r="H69" s="7"/>
      <c r="I69" s="54" t="s">
        <v>178</v>
      </c>
      <c r="K69" s="66" t="s">
        <v>314</v>
      </c>
      <c r="L69" s="27" t="s">
        <v>313</v>
      </c>
    </row>
    <row r="70" spans="1:12" ht="33.75" customHeight="1">
      <c r="A70" s="26" t="s">
        <v>422</v>
      </c>
      <c r="B70" s="22" t="s">
        <v>149</v>
      </c>
      <c r="C70" s="44">
        <v>1998325</v>
      </c>
      <c r="D70" s="106" t="s">
        <v>555</v>
      </c>
      <c r="E70" s="106"/>
      <c r="F70" s="72">
        <v>1</v>
      </c>
      <c r="G70" s="44">
        <v>1998325</v>
      </c>
      <c r="H70" s="7"/>
      <c r="I70" s="54" t="s">
        <v>178</v>
      </c>
      <c r="K70" s="66" t="s">
        <v>317</v>
      </c>
      <c r="L70" s="27"/>
    </row>
    <row r="71" spans="1:12" ht="33.75" customHeight="1">
      <c r="A71" s="26" t="s">
        <v>423</v>
      </c>
      <c r="B71" s="22" t="s">
        <v>424</v>
      </c>
      <c r="C71" s="44">
        <v>4152556</v>
      </c>
      <c r="D71" s="7"/>
      <c r="E71" s="7"/>
      <c r="F71" s="72">
        <v>0.5</v>
      </c>
      <c r="G71" s="44">
        <v>2074799.19</v>
      </c>
      <c r="H71" s="7"/>
      <c r="I71" s="54" t="s">
        <v>178</v>
      </c>
      <c r="K71" s="62" t="s">
        <v>264</v>
      </c>
      <c r="L71" s="27" t="s">
        <v>270</v>
      </c>
    </row>
    <row r="72" spans="1:12" ht="27" customHeight="1">
      <c r="A72" s="26" t="s">
        <v>425</v>
      </c>
      <c r="B72" s="22" t="s">
        <v>426</v>
      </c>
      <c r="C72" s="44">
        <v>5033110</v>
      </c>
      <c r="D72" s="7"/>
      <c r="E72" s="7"/>
      <c r="F72" s="72">
        <v>1</v>
      </c>
      <c r="G72" s="44">
        <v>5033110</v>
      </c>
      <c r="H72" s="7"/>
      <c r="I72" s="54" t="s">
        <v>178</v>
      </c>
      <c r="K72" s="30">
        <v>3917</v>
      </c>
      <c r="L72" s="27" t="s">
        <v>262</v>
      </c>
    </row>
    <row r="73" spans="1:12" ht="41.25" customHeight="1">
      <c r="A73" s="26" t="s">
        <v>427</v>
      </c>
      <c r="B73" s="22" t="s">
        <v>428</v>
      </c>
      <c r="C73" s="44">
        <v>3487700</v>
      </c>
      <c r="D73" s="106" t="s">
        <v>555</v>
      </c>
      <c r="E73" s="106"/>
      <c r="F73" s="31"/>
      <c r="G73" s="44">
        <v>3487700</v>
      </c>
      <c r="H73" s="7"/>
      <c r="I73" s="54" t="s">
        <v>178</v>
      </c>
      <c r="K73" s="30" t="s">
        <v>273</v>
      </c>
      <c r="L73" s="27" t="s">
        <v>275</v>
      </c>
    </row>
    <row r="74" spans="1:12" ht="40.5" customHeight="1">
      <c r="A74" s="26" t="s">
        <v>430</v>
      </c>
      <c r="B74" s="22" t="s">
        <v>429</v>
      </c>
      <c r="C74" s="44">
        <v>690370</v>
      </c>
      <c r="D74" s="106" t="s">
        <v>557</v>
      </c>
      <c r="E74" s="106"/>
      <c r="F74" s="31"/>
      <c r="G74" s="44">
        <v>690370</v>
      </c>
      <c r="H74" s="7"/>
      <c r="I74" s="54" t="s">
        <v>178</v>
      </c>
      <c r="K74" s="30"/>
      <c r="L74" s="27"/>
    </row>
    <row r="75" spans="1:12" ht="40.5" customHeight="1">
      <c r="A75" s="26" t="s">
        <v>431</v>
      </c>
      <c r="B75" s="22" t="s">
        <v>432</v>
      </c>
      <c r="C75" s="44">
        <v>1988069.01</v>
      </c>
      <c r="D75" s="106" t="s">
        <v>557</v>
      </c>
      <c r="E75" s="106"/>
      <c r="F75" s="31"/>
      <c r="G75" s="44">
        <v>1988069.01</v>
      </c>
      <c r="H75" s="7"/>
      <c r="I75" s="54" t="s">
        <v>178</v>
      </c>
      <c r="K75" s="30"/>
      <c r="L75" s="27"/>
    </row>
    <row r="76" spans="1:12" ht="40.5" customHeight="1">
      <c r="A76" s="26" t="s">
        <v>434</v>
      </c>
      <c r="B76" s="22" t="s">
        <v>433</v>
      </c>
      <c r="C76" s="44">
        <v>549200</v>
      </c>
      <c r="D76" s="106" t="s">
        <v>555</v>
      </c>
      <c r="E76" s="106"/>
      <c r="F76" s="31"/>
      <c r="G76" s="44">
        <v>549200</v>
      </c>
      <c r="H76" s="7"/>
      <c r="I76" s="54" t="s">
        <v>178</v>
      </c>
      <c r="K76" s="30"/>
      <c r="L76" s="27"/>
    </row>
    <row r="77" spans="1:12" ht="35.25" customHeight="1">
      <c r="A77" s="26" t="s">
        <v>435</v>
      </c>
      <c r="B77" s="22" t="s">
        <v>244</v>
      </c>
      <c r="C77" s="44">
        <v>598700</v>
      </c>
      <c r="D77" s="106" t="s">
        <v>555</v>
      </c>
      <c r="E77" s="106"/>
      <c r="F77" s="31"/>
      <c r="G77" s="44">
        <v>598700</v>
      </c>
      <c r="H77" s="7"/>
      <c r="I77" s="54" t="s">
        <v>178</v>
      </c>
      <c r="K77" s="30"/>
      <c r="L77" s="27"/>
    </row>
    <row r="78" spans="1:12" ht="26.25" customHeight="1">
      <c r="A78" s="26" t="s">
        <v>328</v>
      </c>
      <c r="B78" s="22"/>
      <c r="C78" s="44">
        <v>2400300</v>
      </c>
      <c r="D78" s="106" t="s">
        <v>555</v>
      </c>
      <c r="E78" s="106"/>
      <c r="F78" s="31"/>
      <c r="G78" s="44">
        <v>2400300</v>
      </c>
      <c r="H78" s="7"/>
      <c r="I78" s="54" t="s">
        <v>178</v>
      </c>
      <c r="K78" s="30"/>
      <c r="L78" s="27"/>
    </row>
    <row r="79" spans="1:12" ht="40.5" customHeight="1">
      <c r="A79" s="26" t="s">
        <v>436</v>
      </c>
      <c r="B79" s="22" t="s">
        <v>16</v>
      </c>
      <c r="C79" s="44">
        <v>4051000</v>
      </c>
      <c r="D79" s="106" t="s">
        <v>555</v>
      </c>
      <c r="E79" s="106"/>
      <c r="F79" s="31"/>
      <c r="G79" s="44">
        <v>4051000</v>
      </c>
      <c r="H79" s="7"/>
      <c r="I79" s="54" t="s">
        <v>178</v>
      </c>
      <c r="K79" s="30"/>
      <c r="L79" s="27"/>
    </row>
    <row r="80" spans="1:12" ht="29.25" customHeight="1">
      <c r="A80" s="26" t="s">
        <v>437</v>
      </c>
      <c r="B80" s="22" t="s">
        <v>18</v>
      </c>
      <c r="C80" s="44">
        <v>3132800</v>
      </c>
      <c r="D80" s="106" t="s">
        <v>555</v>
      </c>
      <c r="E80" s="106"/>
      <c r="F80" s="31"/>
      <c r="G80" s="44">
        <v>3132800</v>
      </c>
      <c r="H80" s="7"/>
      <c r="I80" s="54" t="s">
        <v>178</v>
      </c>
      <c r="K80" s="30"/>
      <c r="L80" s="27"/>
    </row>
    <row r="81" spans="1:12" ht="30" customHeight="1">
      <c r="A81" s="26" t="s">
        <v>438</v>
      </c>
      <c r="B81" s="22" t="s">
        <v>439</v>
      </c>
      <c r="C81" s="44">
        <v>2336900</v>
      </c>
      <c r="D81" s="106" t="s">
        <v>555</v>
      </c>
      <c r="E81" s="106"/>
      <c r="F81" s="31"/>
      <c r="G81" s="44">
        <v>2336900</v>
      </c>
      <c r="H81" s="7"/>
      <c r="I81" s="54" t="s">
        <v>178</v>
      </c>
      <c r="K81" s="30"/>
      <c r="L81" s="27"/>
    </row>
    <row r="82" spans="1:12" ht="33.75" customHeight="1">
      <c r="A82" s="26" t="s">
        <v>440</v>
      </c>
      <c r="B82" s="22" t="s">
        <v>441</v>
      </c>
      <c r="C82" s="44">
        <v>3172900</v>
      </c>
      <c r="D82" s="106" t="s">
        <v>555</v>
      </c>
      <c r="E82" s="106"/>
      <c r="F82" s="31"/>
      <c r="G82" s="44">
        <v>3172900</v>
      </c>
      <c r="H82" s="7"/>
      <c r="I82" s="54" t="s">
        <v>178</v>
      </c>
      <c r="K82" s="30"/>
      <c r="L82" s="27"/>
    </row>
    <row r="83" spans="1:12" ht="40.5" customHeight="1">
      <c r="A83" s="26" t="s">
        <v>442</v>
      </c>
      <c r="B83" s="22" t="s">
        <v>443</v>
      </c>
      <c r="C83" s="44">
        <v>3180200</v>
      </c>
      <c r="D83" s="106" t="s">
        <v>555</v>
      </c>
      <c r="E83" s="106"/>
      <c r="F83" s="31"/>
      <c r="G83" s="44">
        <v>3180200</v>
      </c>
      <c r="H83" s="7"/>
      <c r="I83" s="54" t="s">
        <v>178</v>
      </c>
      <c r="K83" s="30"/>
      <c r="L83" s="27"/>
    </row>
    <row r="84" spans="1:12" ht="40.5" customHeight="1">
      <c r="A84" s="26" t="s">
        <v>445</v>
      </c>
      <c r="B84" s="22" t="s">
        <v>444</v>
      </c>
      <c r="C84" s="44">
        <v>1392500</v>
      </c>
      <c r="D84" s="106" t="s">
        <v>555</v>
      </c>
      <c r="E84" s="106"/>
      <c r="F84" s="31"/>
      <c r="G84" s="44">
        <v>1392500</v>
      </c>
      <c r="H84" s="7"/>
      <c r="I84" s="54" t="s">
        <v>178</v>
      </c>
      <c r="K84" s="30"/>
      <c r="L84" s="27"/>
    </row>
    <row r="85" spans="1:12" ht="30" customHeight="1">
      <c r="A85" s="26" t="s">
        <v>446</v>
      </c>
      <c r="B85" s="22" t="s">
        <v>447</v>
      </c>
      <c r="C85" s="44">
        <v>2524500</v>
      </c>
      <c r="D85" s="106" t="s">
        <v>555</v>
      </c>
      <c r="E85" s="106"/>
      <c r="F85" s="31"/>
      <c r="G85" s="44">
        <v>2524500</v>
      </c>
      <c r="H85" s="7"/>
      <c r="I85" s="54" t="s">
        <v>178</v>
      </c>
      <c r="K85" s="30"/>
      <c r="L85" s="27"/>
    </row>
    <row r="86" spans="1:12" ht="33.75" customHeight="1">
      <c r="A86" s="26" t="s">
        <v>448</v>
      </c>
      <c r="B86" s="22" t="s">
        <v>449</v>
      </c>
      <c r="C86" s="44">
        <v>2345300</v>
      </c>
      <c r="D86" s="106" t="s">
        <v>555</v>
      </c>
      <c r="E86" s="106"/>
      <c r="F86" s="31"/>
      <c r="G86" s="44">
        <v>2345300</v>
      </c>
      <c r="H86" s="7"/>
      <c r="I86" s="54" t="s">
        <v>178</v>
      </c>
      <c r="K86" s="30"/>
      <c r="L86" s="27"/>
    </row>
    <row r="87" spans="1:12" ht="32.25" customHeight="1">
      <c r="A87" s="26" t="s">
        <v>452</v>
      </c>
      <c r="B87" s="22" t="s">
        <v>450</v>
      </c>
      <c r="C87" s="44">
        <v>1607645</v>
      </c>
      <c r="D87" s="7"/>
      <c r="E87" s="7"/>
      <c r="F87" s="31"/>
      <c r="G87" s="44">
        <v>1607645</v>
      </c>
      <c r="H87" s="7"/>
      <c r="I87" s="54" t="s">
        <v>178</v>
      </c>
      <c r="K87" s="30"/>
      <c r="L87" s="27"/>
    </row>
    <row r="88" spans="1:12" ht="23.25" customHeight="1">
      <c r="A88" s="26" t="s">
        <v>453</v>
      </c>
      <c r="B88" s="22" t="s">
        <v>451</v>
      </c>
      <c r="C88" s="44">
        <v>201795.23</v>
      </c>
      <c r="D88" s="7"/>
      <c r="E88" s="7"/>
      <c r="F88" s="31"/>
      <c r="G88" s="44">
        <v>201795.23</v>
      </c>
      <c r="H88" s="7"/>
      <c r="I88" s="54" t="s">
        <v>178</v>
      </c>
      <c r="K88" s="30"/>
      <c r="L88" s="27"/>
    </row>
    <row r="89" spans="1:12" ht="40.5" customHeight="1">
      <c r="A89" s="26" t="s">
        <v>454</v>
      </c>
      <c r="B89" s="22" t="s">
        <v>455</v>
      </c>
      <c r="C89" s="44">
        <v>1530509.47</v>
      </c>
      <c r="D89" s="7"/>
      <c r="E89" s="7"/>
      <c r="F89" s="31"/>
      <c r="G89" s="44">
        <v>1530509.47</v>
      </c>
      <c r="H89" s="7"/>
      <c r="I89" s="54" t="s">
        <v>178</v>
      </c>
      <c r="K89" s="30"/>
      <c r="L89" s="27"/>
    </row>
    <row r="90" spans="1:12" ht="46.5" customHeight="1">
      <c r="A90" s="26" t="s">
        <v>456</v>
      </c>
      <c r="B90" s="22" t="s">
        <v>457</v>
      </c>
      <c r="C90" s="44">
        <v>675700</v>
      </c>
      <c r="D90" s="106" t="s">
        <v>555</v>
      </c>
      <c r="E90" s="106"/>
      <c r="F90" s="31"/>
      <c r="G90" s="44">
        <v>675700</v>
      </c>
      <c r="H90" s="7"/>
      <c r="I90" s="54" t="s">
        <v>178</v>
      </c>
      <c r="K90" s="30"/>
      <c r="L90" s="27"/>
    </row>
    <row r="91" spans="1:12" ht="48.75" customHeight="1">
      <c r="A91" s="26" t="s">
        <v>458</v>
      </c>
      <c r="B91" s="22" t="s">
        <v>96</v>
      </c>
      <c r="C91" s="44">
        <v>3587200</v>
      </c>
      <c r="D91" s="106" t="s">
        <v>555</v>
      </c>
      <c r="E91" s="106"/>
      <c r="F91" s="31"/>
      <c r="G91" s="44">
        <v>3587200</v>
      </c>
      <c r="H91" s="7"/>
      <c r="I91" s="54" t="s">
        <v>178</v>
      </c>
      <c r="K91" s="30"/>
      <c r="L91" s="27"/>
    </row>
    <row r="92" spans="1:12" ht="40.5" customHeight="1">
      <c r="A92" s="26" t="s">
        <v>459</v>
      </c>
      <c r="B92" s="22" t="s">
        <v>460</v>
      </c>
      <c r="C92" s="44">
        <v>3280800</v>
      </c>
      <c r="D92" s="106" t="s">
        <v>555</v>
      </c>
      <c r="E92" s="106"/>
      <c r="F92" s="31"/>
      <c r="G92" s="44">
        <v>3280800</v>
      </c>
      <c r="H92" s="7"/>
      <c r="I92" s="54" t="s">
        <v>178</v>
      </c>
      <c r="K92" s="30"/>
      <c r="L92" s="27"/>
    </row>
    <row r="93" spans="1:12" ht="40.5" customHeight="1">
      <c r="A93" s="26" t="s">
        <v>461</v>
      </c>
      <c r="B93" s="22" t="s">
        <v>462</v>
      </c>
      <c r="C93" s="44">
        <v>2192634</v>
      </c>
      <c r="D93" s="7"/>
      <c r="E93" s="7"/>
      <c r="F93" s="31"/>
      <c r="G93" s="44">
        <v>2192634</v>
      </c>
      <c r="H93" s="7"/>
      <c r="I93" s="54" t="s">
        <v>178</v>
      </c>
      <c r="K93" s="30"/>
      <c r="L93" s="27"/>
    </row>
    <row r="94" spans="1:12" ht="40.5" customHeight="1">
      <c r="A94" s="26" t="s">
        <v>464</v>
      </c>
      <c r="B94" s="22" t="s">
        <v>463</v>
      </c>
      <c r="C94" s="44">
        <v>690100</v>
      </c>
      <c r="D94" s="106" t="s">
        <v>555</v>
      </c>
      <c r="E94" s="106"/>
      <c r="F94" s="31"/>
      <c r="G94" s="44">
        <v>690100</v>
      </c>
      <c r="H94" s="7"/>
      <c r="I94" s="54" t="s">
        <v>178</v>
      </c>
      <c r="K94" s="30"/>
      <c r="L94" s="27"/>
    </row>
    <row r="95" spans="1:12" ht="21" customHeight="1">
      <c r="A95" s="26" t="s">
        <v>465</v>
      </c>
      <c r="B95" s="22" t="s">
        <v>466</v>
      </c>
      <c r="C95" s="44">
        <v>185911</v>
      </c>
      <c r="D95" s="7"/>
      <c r="E95" s="7"/>
      <c r="F95" s="31"/>
      <c r="G95" s="44">
        <v>185911</v>
      </c>
      <c r="H95" s="7"/>
      <c r="I95" s="54" t="s">
        <v>178</v>
      </c>
      <c r="K95" s="30"/>
      <c r="L95" s="27"/>
    </row>
    <row r="96" spans="1:12" ht="40.5" customHeight="1">
      <c r="A96" s="26" t="s">
        <v>467</v>
      </c>
      <c r="B96" s="22" t="s">
        <v>468</v>
      </c>
      <c r="C96" s="44">
        <v>56731.97</v>
      </c>
      <c r="D96" s="7"/>
      <c r="E96" s="7"/>
      <c r="F96" s="31"/>
      <c r="G96" s="44">
        <v>56731.97</v>
      </c>
      <c r="H96" s="7"/>
      <c r="I96" s="54" t="s">
        <v>178</v>
      </c>
      <c r="K96" s="30"/>
      <c r="L96" s="27"/>
    </row>
    <row r="97" spans="1:12" ht="36.75" customHeight="1">
      <c r="A97" s="26" t="s">
        <v>470</v>
      </c>
      <c r="B97" s="22" t="s">
        <v>469</v>
      </c>
      <c r="C97" s="44">
        <v>3590600</v>
      </c>
      <c r="D97" s="106" t="s">
        <v>555</v>
      </c>
      <c r="E97" s="106"/>
      <c r="F97" s="31"/>
      <c r="G97" s="44">
        <v>3590600</v>
      </c>
      <c r="H97" s="7"/>
      <c r="I97" s="54" t="s">
        <v>178</v>
      </c>
      <c r="K97" s="30"/>
      <c r="L97" s="27"/>
    </row>
    <row r="98" spans="1:12" ht="33.75" customHeight="1">
      <c r="A98" s="26" t="s">
        <v>472</v>
      </c>
      <c r="B98" s="22" t="s">
        <v>471</v>
      </c>
      <c r="C98" s="44">
        <v>3133600</v>
      </c>
      <c r="D98" s="106" t="s">
        <v>555</v>
      </c>
      <c r="E98" s="106"/>
      <c r="F98" s="31"/>
      <c r="G98" s="44">
        <v>3133600</v>
      </c>
      <c r="H98" s="7"/>
      <c r="I98" s="54" t="s">
        <v>178</v>
      </c>
      <c r="K98" s="30"/>
      <c r="L98" s="27"/>
    </row>
    <row r="99" spans="1:12" ht="40.5" customHeight="1">
      <c r="A99" s="26" t="s">
        <v>474</v>
      </c>
      <c r="B99" s="22" t="s">
        <v>473</v>
      </c>
      <c r="C99" s="44">
        <v>3180200</v>
      </c>
      <c r="D99" s="106" t="s">
        <v>555</v>
      </c>
      <c r="E99" s="106"/>
      <c r="F99" s="31"/>
      <c r="G99" s="44">
        <v>3180200</v>
      </c>
      <c r="H99" s="7"/>
      <c r="I99" s="54" t="s">
        <v>178</v>
      </c>
      <c r="K99" s="30"/>
      <c r="L99" s="27"/>
    </row>
    <row r="100" spans="1:12" ht="40.5" customHeight="1">
      <c r="A100" s="26" t="s">
        <v>476</v>
      </c>
      <c r="B100" s="22" t="s">
        <v>475</v>
      </c>
      <c r="C100" s="44">
        <v>1831700</v>
      </c>
      <c r="D100" s="106" t="s">
        <v>555</v>
      </c>
      <c r="E100" s="106"/>
      <c r="F100" s="31"/>
      <c r="G100" s="44">
        <v>1831700</v>
      </c>
      <c r="H100" s="7"/>
      <c r="I100" s="54" t="s">
        <v>178</v>
      </c>
      <c r="K100" s="30"/>
      <c r="L100" s="27"/>
    </row>
    <row r="101" spans="1:12" ht="26.25" customHeight="1">
      <c r="A101" s="26" t="s">
        <v>67</v>
      </c>
      <c r="B101" s="22"/>
      <c r="C101" s="44">
        <v>2396800</v>
      </c>
      <c r="D101" s="106" t="s">
        <v>555</v>
      </c>
      <c r="E101" s="106"/>
      <c r="F101" s="31"/>
      <c r="G101" s="44">
        <v>2396800</v>
      </c>
      <c r="H101" s="7"/>
      <c r="I101" s="54" t="s">
        <v>178</v>
      </c>
      <c r="K101" s="30"/>
      <c r="L101" s="27"/>
    </row>
    <row r="102" spans="1:12" ht="43.5" customHeight="1">
      <c r="A102" s="41" t="s">
        <v>478</v>
      </c>
      <c r="B102" s="22" t="s">
        <v>477</v>
      </c>
      <c r="C102" s="42">
        <v>7041673.8499999996</v>
      </c>
      <c r="D102" s="7"/>
      <c r="E102" s="7"/>
      <c r="F102" s="80">
        <v>0.6</v>
      </c>
      <c r="G102" s="28">
        <v>4225004.3099999996</v>
      </c>
      <c r="H102" s="7"/>
      <c r="I102" s="54" t="s">
        <v>178</v>
      </c>
      <c r="K102" s="23">
        <v>6911</v>
      </c>
      <c r="L102" s="24" t="s">
        <v>177</v>
      </c>
    </row>
    <row r="103" spans="1:12" ht="28.5" customHeight="1">
      <c r="A103" s="26" t="s">
        <v>68</v>
      </c>
      <c r="B103" s="22"/>
      <c r="C103" s="44">
        <f>1000000+975000+1000000+850000+150000+750000</f>
        <v>4725000</v>
      </c>
      <c r="D103" s="104" t="s">
        <v>562</v>
      </c>
      <c r="E103" s="105"/>
      <c r="F103" s="84"/>
      <c r="G103" s="44">
        <f>1000000+975000+1000000+850000+150000+750000</f>
        <v>4725000</v>
      </c>
      <c r="H103" s="7"/>
      <c r="I103" s="54" t="s">
        <v>178</v>
      </c>
      <c r="J103" s="48"/>
      <c r="K103" s="56" t="s">
        <v>13</v>
      </c>
      <c r="L103" s="27" t="s">
        <v>202</v>
      </c>
    </row>
    <row r="104" spans="1:12" ht="66" customHeight="1">
      <c r="A104" s="26" t="s">
        <v>480</v>
      </c>
      <c r="B104" s="22" t="s">
        <v>479</v>
      </c>
      <c r="C104" s="44">
        <v>4762382</v>
      </c>
      <c r="D104" s="106" t="s">
        <v>555</v>
      </c>
      <c r="E104" s="106"/>
      <c r="F104" s="84"/>
      <c r="G104" s="44">
        <v>4762382</v>
      </c>
      <c r="H104" s="7"/>
      <c r="I104" s="54" t="s">
        <v>178</v>
      </c>
      <c r="K104" s="56" t="s">
        <v>13</v>
      </c>
      <c r="L104" s="27" t="s">
        <v>204</v>
      </c>
    </row>
    <row r="105" spans="1:12" ht="86.25" customHeight="1">
      <c r="A105" s="26" t="s">
        <v>481</v>
      </c>
      <c r="B105" s="22" t="s">
        <v>482</v>
      </c>
      <c r="C105" s="44">
        <v>4048024.7</v>
      </c>
      <c r="D105" s="106" t="s">
        <v>555</v>
      </c>
      <c r="E105" s="106"/>
      <c r="F105" s="84"/>
      <c r="G105" s="44">
        <v>4048024.7</v>
      </c>
      <c r="H105" s="7"/>
      <c r="I105" s="54" t="s">
        <v>178</v>
      </c>
      <c r="K105" s="56" t="s">
        <v>13</v>
      </c>
      <c r="L105" s="27" t="s">
        <v>207</v>
      </c>
    </row>
    <row r="106" spans="1:12" ht="38.25" customHeight="1">
      <c r="A106" s="26" t="s">
        <v>484</v>
      </c>
      <c r="B106" s="94" t="s">
        <v>483</v>
      </c>
      <c r="C106" s="44">
        <v>3571786.5</v>
      </c>
      <c r="D106" s="106" t="s">
        <v>555</v>
      </c>
      <c r="E106" s="106"/>
      <c r="F106" s="84"/>
      <c r="G106" s="44">
        <v>3571786.5</v>
      </c>
      <c r="H106" s="7"/>
      <c r="I106" s="54" t="s">
        <v>178</v>
      </c>
      <c r="K106" s="56" t="s">
        <v>13</v>
      </c>
      <c r="L106" s="27" t="s">
        <v>210</v>
      </c>
    </row>
    <row r="107" spans="1:12" ht="47.25" customHeight="1">
      <c r="A107" s="26" t="s">
        <v>486</v>
      </c>
      <c r="B107" s="93" t="s">
        <v>485</v>
      </c>
      <c r="C107" s="44">
        <v>4048024.7</v>
      </c>
      <c r="D107" s="106" t="s">
        <v>555</v>
      </c>
      <c r="E107" s="106"/>
      <c r="F107" s="84"/>
      <c r="G107" s="44">
        <v>4048024.7</v>
      </c>
      <c r="H107" s="7"/>
      <c r="I107" s="54" t="s">
        <v>178</v>
      </c>
      <c r="K107" s="56" t="s">
        <v>13</v>
      </c>
      <c r="L107" s="27" t="s">
        <v>213</v>
      </c>
    </row>
    <row r="108" spans="1:12" ht="90.75" customHeight="1">
      <c r="A108" s="26" t="s">
        <v>480</v>
      </c>
      <c r="B108" s="93" t="s">
        <v>487</v>
      </c>
      <c r="C108" s="44">
        <v>4762382</v>
      </c>
      <c r="D108" s="106" t="s">
        <v>555</v>
      </c>
      <c r="E108" s="106"/>
      <c r="F108" s="31"/>
      <c r="G108" s="44">
        <v>4762382</v>
      </c>
      <c r="H108" s="7"/>
      <c r="I108" s="54" t="s">
        <v>178</v>
      </c>
      <c r="K108" s="56" t="s">
        <v>13</v>
      </c>
      <c r="L108" s="27" t="s">
        <v>61</v>
      </c>
    </row>
    <row r="109" spans="1:12" ht="51" customHeight="1">
      <c r="A109" s="26" t="s">
        <v>489</v>
      </c>
      <c r="B109" s="93" t="s">
        <v>488</v>
      </c>
      <c r="C109" s="44">
        <v>4286143.8</v>
      </c>
      <c r="D109" s="106" t="s">
        <v>555</v>
      </c>
      <c r="E109" s="106"/>
      <c r="F109" s="31"/>
      <c r="G109" s="44">
        <v>4286143.8</v>
      </c>
      <c r="H109" s="7"/>
      <c r="I109" s="54" t="s">
        <v>178</v>
      </c>
      <c r="K109" s="56" t="s">
        <v>13</v>
      </c>
      <c r="L109" s="27" t="s">
        <v>62</v>
      </c>
    </row>
    <row r="110" spans="1:12" ht="82.5" customHeight="1">
      <c r="A110" s="26" t="s">
        <v>490</v>
      </c>
      <c r="B110" s="93" t="s">
        <v>491</v>
      </c>
      <c r="C110" s="44">
        <v>4524262.9000000004</v>
      </c>
      <c r="D110" s="106" t="s">
        <v>555</v>
      </c>
      <c r="E110" s="106"/>
      <c r="F110" s="43"/>
      <c r="G110" s="44">
        <v>4524262.9000000004</v>
      </c>
      <c r="H110" s="7"/>
      <c r="I110" s="54" t="s">
        <v>178</v>
      </c>
      <c r="K110" s="56" t="s">
        <v>13</v>
      </c>
      <c r="L110" s="27" t="s">
        <v>218</v>
      </c>
    </row>
    <row r="111" spans="1:12" ht="84" customHeight="1">
      <c r="A111" s="26" t="s">
        <v>495</v>
      </c>
      <c r="B111" s="93" t="s">
        <v>494</v>
      </c>
      <c r="C111" s="44">
        <v>3809905.6</v>
      </c>
      <c r="D111" s="106" t="s">
        <v>555</v>
      </c>
      <c r="E111" s="106"/>
      <c r="F111" s="43"/>
      <c r="G111" s="44">
        <v>3809905.6</v>
      </c>
      <c r="H111" s="7"/>
      <c r="I111" s="54" t="s">
        <v>178</v>
      </c>
      <c r="K111" s="56" t="s">
        <v>13</v>
      </c>
      <c r="L111" s="27" t="s">
        <v>221</v>
      </c>
    </row>
    <row r="112" spans="1:12" ht="96" customHeight="1">
      <c r="A112" s="26" t="s">
        <v>493</v>
      </c>
      <c r="B112" s="93" t="s">
        <v>492</v>
      </c>
      <c r="C112" s="44">
        <v>3809905.6</v>
      </c>
      <c r="D112" s="106" t="s">
        <v>555</v>
      </c>
      <c r="E112" s="106"/>
      <c r="F112" s="43"/>
      <c r="G112" s="44">
        <v>3809905.6</v>
      </c>
      <c r="H112" s="7"/>
      <c r="I112" s="54" t="s">
        <v>178</v>
      </c>
      <c r="K112" s="56" t="s">
        <v>13</v>
      </c>
      <c r="L112" s="27" t="s">
        <v>223</v>
      </c>
    </row>
    <row r="113" spans="1:12" ht="47.25" customHeight="1">
      <c r="A113" s="26" t="s">
        <v>496</v>
      </c>
      <c r="B113" s="93" t="s">
        <v>258</v>
      </c>
      <c r="C113" s="70">
        <f>19409216-1213076.79</f>
        <v>18196139.210000001</v>
      </c>
      <c r="D113" s="7"/>
      <c r="E113" s="7"/>
      <c r="F113" s="72">
        <v>0.15</v>
      </c>
      <c r="G113" s="44">
        <v>1807050</v>
      </c>
      <c r="H113" s="7"/>
      <c r="I113" s="54" t="s">
        <v>178</v>
      </c>
      <c r="K113" s="56" t="s">
        <v>13</v>
      </c>
      <c r="L113" s="27" t="s">
        <v>224</v>
      </c>
    </row>
    <row r="114" spans="1:12" ht="25.5" customHeight="1">
      <c r="A114" s="26" t="s">
        <v>497</v>
      </c>
      <c r="B114" s="93" t="s">
        <v>498</v>
      </c>
      <c r="C114" s="29">
        <v>2740559</v>
      </c>
      <c r="D114" s="7"/>
      <c r="E114" s="7"/>
      <c r="F114" s="71">
        <v>0.70089999999999997</v>
      </c>
      <c r="G114" s="70">
        <f>409895.11+1505408.13+817330.86</f>
        <v>2732634.0999999996</v>
      </c>
      <c r="H114" s="7"/>
      <c r="I114" s="54" t="s">
        <v>178</v>
      </c>
      <c r="K114" s="56" t="s">
        <v>13</v>
      </c>
      <c r="L114" s="27" t="s">
        <v>227</v>
      </c>
    </row>
    <row r="115" spans="1:12" ht="25.5" customHeight="1">
      <c r="A115" s="26" t="s">
        <v>499</v>
      </c>
      <c r="B115" s="93" t="s">
        <v>500</v>
      </c>
      <c r="C115" s="29">
        <v>6290200</v>
      </c>
      <c r="D115" s="7"/>
      <c r="E115" s="7"/>
      <c r="F115" s="72">
        <v>0.15</v>
      </c>
      <c r="G115" s="44">
        <v>941550</v>
      </c>
      <c r="H115" s="7"/>
      <c r="I115" s="54" t="s">
        <v>178</v>
      </c>
      <c r="K115" s="56" t="s">
        <v>13</v>
      </c>
      <c r="L115" s="27" t="s">
        <v>232</v>
      </c>
    </row>
    <row r="116" spans="1:12" ht="44.25" customHeight="1">
      <c r="A116" s="26" t="s">
        <v>501</v>
      </c>
      <c r="B116" s="93" t="s">
        <v>326</v>
      </c>
      <c r="C116" s="44">
        <f>4489018.2+11792351.54+10652739.46+2992678.8</f>
        <v>29926788</v>
      </c>
      <c r="D116" s="7"/>
      <c r="E116" s="7"/>
      <c r="F116" s="43">
        <v>1</v>
      </c>
      <c r="G116" s="44">
        <f>4489018.2+11792351.54+10652739.46+2992678.8</f>
        <v>29926788</v>
      </c>
      <c r="H116" s="7"/>
      <c r="I116" s="54" t="s">
        <v>178</v>
      </c>
      <c r="K116" s="56" t="s">
        <v>13</v>
      </c>
      <c r="L116" s="27" t="s">
        <v>231</v>
      </c>
    </row>
    <row r="117" spans="1:12" ht="45.75" customHeight="1">
      <c r="A117" s="26" t="s">
        <v>502</v>
      </c>
      <c r="B117" s="93" t="s">
        <v>503</v>
      </c>
      <c r="C117" s="44">
        <v>16769372</v>
      </c>
      <c r="D117" s="7"/>
      <c r="E117" s="7"/>
      <c r="F117" s="73">
        <v>0.40100000000000002</v>
      </c>
      <c r="G117" s="44">
        <v>6720100</v>
      </c>
      <c r="H117" s="7"/>
      <c r="I117" s="54" t="s">
        <v>178</v>
      </c>
      <c r="K117" s="56" t="s">
        <v>13</v>
      </c>
      <c r="L117" s="27" t="s">
        <v>235</v>
      </c>
    </row>
    <row r="118" spans="1:12" ht="37.5" customHeight="1">
      <c r="A118" s="26" t="s">
        <v>504</v>
      </c>
      <c r="B118" s="93" t="s">
        <v>505</v>
      </c>
      <c r="C118" s="29">
        <v>7439300</v>
      </c>
      <c r="D118" s="7"/>
      <c r="E118" s="7"/>
      <c r="F118" s="74">
        <v>0.9</v>
      </c>
      <c r="G118" s="44">
        <f>1114209.08+3326508.36+2244537.06</f>
        <v>6685254.5</v>
      </c>
      <c r="H118" s="7"/>
      <c r="I118" s="54" t="s">
        <v>178</v>
      </c>
      <c r="K118" s="56" t="s">
        <v>13</v>
      </c>
      <c r="L118" s="27" t="s">
        <v>237</v>
      </c>
    </row>
    <row r="119" spans="1:12" ht="24.75" customHeight="1">
      <c r="A119" s="26" t="s">
        <v>506</v>
      </c>
      <c r="B119" s="93" t="s">
        <v>498</v>
      </c>
      <c r="C119" s="29">
        <v>1786750</v>
      </c>
      <c r="D119" s="7"/>
      <c r="E119" s="7"/>
      <c r="F119" s="72">
        <v>0.15</v>
      </c>
      <c r="G119" s="44">
        <v>267000</v>
      </c>
      <c r="H119" s="7"/>
      <c r="I119" s="54" t="s">
        <v>178</v>
      </c>
      <c r="K119" s="56" t="s">
        <v>13</v>
      </c>
      <c r="L119" s="27" t="s">
        <v>240</v>
      </c>
    </row>
    <row r="120" spans="1:12" ht="39.75" customHeight="1">
      <c r="A120" s="26" t="s">
        <v>507</v>
      </c>
      <c r="B120" s="93" t="s">
        <v>84</v>
      </c>
      <c r="C120" s="29">
        <v>36583500</v>
      </c>
      <c r="D120" s="7"/>
      <c r="E120" s="7"/>
      <c r="F120" s="72">
        <v>0.15</v>
      </c>
      <c r="G120" s="44">
        <v>5482500</v>
      </c>
      <c r="H120" s="7"/>
      <c r="I120" s="54" t="s">
        <v>178</v>
      </c>
      <c r="K120" s="56" t="s">
        <v>13</v>
      </c>
      <c r="L120" s="27" t="s">
        <v>242</v>
      </c>
    </row>
    <row r="121" spans="1:12" ht="39.75" customHeight="1">
      <c r="A121" s="26" t="s">
        <v>508</v>
      </c>
      <c r="B121" s="93" t="s">
        <v>505</v>
      </c>
      <c r="C121" s="29">
        <v>16095600</v>
      </c>
      <c r="D121" s="85" t="s">
        <v>558</v>
      </c>
      <c r="E121" s="7"/>
      <c r="F121" s="73">
        <v>0.50980000000000003</v>
      </c>
      <c r="G121" s="44">
        <f>2411746.38+5784975.65</f>
        <v>8196722.0300000003</v>
      </c>
      <c r="H121" s="7"/>
      <c r="I121" s="54" t="s">
        <v>178</v>
      </c>
      <c r="K121" s="56"/>
      <c r="L121" s="27"/>
    </row>
    <row r="122" spans="1:12" ht="50.25" customHeight="1">
      <c r="A122" s="26" t="s">
        <v>509</v>
      </c>
      <c r="B122" s="93" t="s">
        <v>99</v>
      </c>
      <c r="C122" s="29">
        <v>16274141</v>
      </c>
      <c r="D122" s="106" t="s">
        <v>557</v>
      </c>
      <c r="E122" s="106"/>
      <c r="F122" s="72">
        <v>0.9</v>
      </c>
      <c r="G122" s="44">
        <f>2438994.24+5690986.56+6503984.64</f>
        <v>14633965.439999999</v>
      </c>
      <c r="H122" s="7"/>
      <c r="I122" s="54" t="s">
        <v>178</v>
      </c>
      <c r="K122" s="56"/>
      <c r="L122" s="27"/>
    </row>
    <row r="123" spans="1:12" ht="50.25" customHeight="1">
      <c r="A123" s="26" t="s">
        <v>510</v>
      </c>
      <c r="B123" s="93" t="s">
        <v>511</v>
      </c>
      <c r="C123" s="70">
        <v>1305300</v>
      </c>
      <c r="D123" s="106" t="s">
        <v>555</v>
      </c>
      <c r="E123" s="106"/>
      <c r="F123" s="72">
        <v>0.15</v>
      </c>
      <c r="G123" s="44">
        <v>195000</v>
      </c>
      <c r="H123" s="7"/>
      <c r="I123" s="54" t="s">
        <v>178</v>
      </c>
      <c r="K123" s="56"/>
      <c r="L123" s="27"/>
    </row>
    <row r="124" spans="1:12" ht="50.25" customHeight="1">
      <c r="A124" s="26" t="s">
        <v>512</v>
      </c>
      <c r="B124" s="93" t="s">
        <v>513</v>
      </c>
      <c r="C124" s="70">
        <v>9332400</v>
      </c>
      <c r="D124" s="106" t="s">
        <v>555</v>
      </c>
      <c r="E124" s="106"/>
      <c r="F124" s="72">
        <v>0.15</v>
      </c>
      <c r="G124" s="44">
        <v>1398618</v>
      </c>
      <c r="H124" s="7"/>
      <c r="I124" s="54" t="s">
        <v>178</v>
      </c>
      <c r="K124" s="56"/>
      <c r="L124" s="27"/>
    </row>
    <row r="125" spans="1:12" ht="50.25" customHeight="1">
      <c r="A125" s="26" t="s">
        <v>514</v>
      </c>
      <c r="B125" s="93" t="s">
        <v>515</v>
      </c>
      <c r="C125" s="70">
        <v>15376500</v>
      </c>
      <c r="D125" s="106" t="s">
        <v>555</v>
      </c>
      <c r="E125" s="106"/>
      <c r="F125" s="72">
        <v>0.15</v>
      </c>
      <c r="G125" s="44">
        <f>2304422.25</f>
        <v>2304422.25</v>
      </c>
      <c r="H125" s="7"/>
      <c r="I125" s="54" t="s">
        <v>178</v>
      </c>
      <c r="K125" s="56"/>
      <c r="L125" s="27"/>
    </row>
    <row r="126" spans="1:12" ht="50.25" customHeight="1">
      <c r="A126" s="69" t="s">
        <v>516</v>
      </c>
      <c r="B126" s="93" t="s">
        <v>517</v>
      </c>
      <c r="C126" s="70">
        <v>10053400</v>
      </c>
      <c r="D126" s="106" t="s">
        <v>555</v>
      </c>
      <c r="E126" s="106"/>
      <c r="F126" s="75">
        <v>0.15</v>
      </c>
      <c r="G126" s="70">
        <v>1506672</v>
      </c>
      <c r="H126" s="7"/>
      <c r="I126" s="54" t="s">
        <v>178</v>
      </c>
      <c r="K126" s="56"/>
      <c r="L126" s="27"/>
    </row>
    <row r="127" spans="1:12" ht="50.25" customHeight="1">
      <c r="A127" s="26" t="s">
        <v>518</v>
      </c>
      <c r="B127" s="93" t="s">
        <v>21</v>
      </c>
      <c r="C127" s="70">
        <v>7045000</v>
      </c>
      <c r="D127" s="106" t="s">
        <v>555</v>
      </c>
      <c r="E127" s="106"/>
      <c r="F127" s="72">
        <v>0.15</v>
      </c>
      <c r="G127" s="44">
        <v>1055812.5</v>
      </c>
      <c r="H127" s="7"/>
      <c r="I127" s="54" t="s">
        <v>178</v>
      </c>
      <c r="K127" s="56"/>
      <c r="L127" s="27"/>
    </row>
    <row r="128" spans="1:12" ht="50.25" customHeight="1">
      <c r="A128" s="26" t="s">
        <v>519</v>
      </c>
      <c r="B128" s="93" t="s">
        <v>244</v>
      </c>
      <c r="C128" s="70">
        <v>8567400</v>
      </c>
      <c r="D128" s="106" t="s">
        <v>555</v>
      </c>
      <c r="E128" s="106"/>
      <c r="F128" s="72">
        <v>0.15</v>
      </c>
      <c r="G128" s="44">
        <v>1283970</v>
      </c>
      <c r="H128" s="7"/>
      <c r="I128" s="54" t="s">
        <v>178</v>
      </c>
      <c r="K128" s="56"/>
      <c r="L128" s="27"/>
    </row>
    <row r="129" spans="1:12" ht="50.25" customHeight="1">
      <c r="A129" s="26" t="s">
        <v>520</v>
      </c>
      <c r="B129" s="93" t="s">
        <v>521</v>
      </c>
      <c r="C129" s="70">
        <v>11070600</v>
      </c>
      <c r="D129" s="106" t="s">
        <v>555</v>
      </c>
      <c r="E129" s="106"/>
      <c r="F129" s="72">
        <v>0.15</v>
      </c>
      <c r="G129" s="44">
        <v>1659117</v>
      </c>
      <c r="H129" s="7"/>
      <c r="I129" s="54" t="s">
        <v>178</v>
      </c>
      <c r="K129" s="56"/>
      <c r="L129" s="27"/>
    </row>
    <row r="130" spans="1:12" ht="42.75" customHeight="1">
      <c r="A130" s="26" t="s">
        <v>522</v>
      </c>
      <c r="B130" s="93" t="s">
        <v>523</v>
      </c>
      <c r="C130" s="70">
        <v>4227000</v>
      </c>
      <c r="D130" s="106" t="s">
        <v>555</v>
      </c>
      <c r="E130" s="106"/>
      <c r="F130" s="72">
        <v>0.15</v>
      </c>
      <c r="G130" s="44">
        <v>633487.5</v>
      </c>
      <c r="H130" s="7"/>
      <c r="I130" s="54" t="s">
        <v>178</v>
      </c>
      <c r="K130" s="56"/>
      <c r="L130" s="27"/>
    </row>
    <row r="131" spans="1:12" ht="50.25" customHeight="1">
      <c r="A131" s="26" t="s">
        <v>524</v>
      </c>
      <c r="B131" s="93" t="s">
        <v>84</v>
      </c>
      <c r="C131" s="70">
        <v>3804300</v>
      </c>
      <c r="D131" s="106" t="s">
        <v>555</v>
      </c>
      <c r="E131" s="106"/>
      <c r="F131" s="72">
        <v>0.15</v>
      </c>
      <c r="G131" s="44">
        <v>570000</v>
      </c>
      <c r="H131" s="7"/>
      <c r="I131" s="54" t="s">
        <v>178</v>
      </c>
      <c r="K131" s="56"/>
      <c r="L131" s="27"/>
    </row>
    <row r="132" spans="1:12" ht="34.5" customHeight="1">
      <c r="A132" s="26" t="s">
        <v>525</v>
      </c>
      <c r="B132" s="93" t="s">
        <v>84</v>
      </c>
      <c r="C132" s="70">
        <v>9299400</v>
      </c>
      <c r="D132" s="106" t="s">
        <v>555</v>
      </c>
      <c r="E132" s="106"/>
      <c r="F132" s="72">
        <v>0.15</v>
      </c>
      <c r="G132" s="44">
        <v>1393672.5</v>
      </c>
      <c r="H132" s="7"/>
      <c r="I132" s="54" t="s">
        <v>178</v>
      </c>
      <c r="K132" s="56"/>
      <c r="L132" s="27"/>
    </row>
    <row r="133" spans="1:12" ht="33" customHeight="1">
      <c r="A133" s="26" t="s">
        <v>526</v>
      </c>
      <c r="B133" s="93" t="s">
        <v>84</v>
      </c>
      <c r="C133" s="70">
        <v>3689100</v>
      </c>
      <c r="D133" s="106" t="s">
        <v>555</v>
      </c>
      <c r="E133" s="106"/>
      <c r="F133" s="72">
        <v>1</v>
      </c>
      <c r="G133" s="44">
        <f>552870.75+3132934.25</f>
        <v>3685805</v>
      </c>
      <c r="H133" s="7"/>
      <c r="I133" s="54" t="s">
        <v>178</v>
      </c>
      <c r="K133" s="56"/>
      <c r="L133" s="27"/>
    </row>
    <row r="134" spans="1:12" ht="44.25" customHeight="1">
      <c r="A134" s="26" t="s">
        <v>527</v>
      </c>
      <c r="B134" s="93" t="s">
        <v>326</v>
      </c>
      <c r="C134" s="70">
        <v>10203300</v>
      </c>
      <c r="D134" s="106" t="s">
        <v>555</v>
      </c>
      <c r="E134" s="106"/>
      <c r="F134" s="72">
        <v>0.15</v>
      </c>
      <c r="G134" s="44">
        <v>1529127.75</v>
      </c>
      <c r="H134" s="7"/>
      <c r="I134" s="54" t="s">
        <v>178</v>
      </c>
      <c r="K134" s="56"/>
      <c r="L134" s="27"/>
    </row>
    <row r="135" spans="1:12" ht="34.5" customHeight="1">
      <c r="A135" s="26" t="s">
        <v>528</v>
      </c>
      <c r="B135" s="93" t="s">
        <v>326</v>
      </c>
      <c r="C135" s="70">
        <v>4937000</v>
      </c>
      <c r="D135" s="106" t="s">
        <v>555</v>
      </c>
      <c r="E135" s="106"/>
      <c r="F135" s="72">
        <v>0.15</v>
      </c>
      <c r="G135" s="44">
        <v>739893</v>
      </c>
      <c r="H135" s="7"/>
      <c r="I135" s="54" t="s">
        <v>178</v>
      </c>
      <c r="K135" s="56"/>
      <c r="L135" s="27"/>
    </row>
    <row r="136" spans="1:12" ht="30.75" customHeight="1">
      <c r="A136" s="26" t="s">
        <v>529</v>
      </c>
      <c r="B136" s="93" t="s">
        <v>180</v>
      </c>
      <c r="C136" s="70">
        <v>8454000</v>
      </c>
      <c r="D136" s="106" t="s">
        <v>555</v>
      </c>
      <c r="E136" s="106"/>
      <c r="F136" s="72">
        <v>0.15</v>
      </c>
      <c r="G136" s="44">
        <v>1266975</v>
      </c>
      <c r="H136" s="7"/>
      <c r="I136" s="54" t="s">
        <v>178</v>
      </c>
      <c r="K136" s="56"/>
      <c r="L136" s="27"/>
    </row>
    <row r="137" spans="1:12" ht="33.75" customHeight="1">
      <c r="A137" s="26" t="s">
        <v>530</v>
      </c>
      <c r="B137" s="93" t="s">
        <v>531</v>
      </c>
      <c r="C137" s="70">
        <v>5917800</v>
      </c>
      <c r="D137" s="106" t="s">
        <v>555</v>
      </c>
      <c r="E137" s="106"/>
      <c r="F137" s="72">
        <v>0.15</v>
      </c>
      <c r="G137" s="44">
        <v>886882.5</v>
      </c>
      <c r="H137" s="7"/>
      <c r="I137" s="54" t="s">
        <v>178</v>
      </c>
      <c r="K137" s="56"/>
      <c r="L137" s="27"/>
    </row>
    <row r="138" spans="1:12" ht="50.25" customHeight="1">
      <c r="A138" s="26" t="s">
        <v>334</v>
      </c>
      <c r="B138" s="93"/>
      <c r="C138" s="70">
        <v>5917800</v>
      </c>
      <c r="D138" s="106" t="s">
        <v>555</v>
      </c>
      <c r="E138" s="106"/>
      <c r="F138" s="72">
        <v>0.15</v>
      </c>
      <c r="G138" s="44">
        <v>886882.5</v>
      </c>
      <c r="H138" s="7"/>
      <c r="I138" s="54" t="s">
        <v>178</v>
      </c>
      <c r="K138" s="56"/>
      <c r="L138" s="27"/>
    </row>
    <row r="139" spans="1:12" ht="33.75" customHeight="1">
      <c r="A139" s="26" t="s">
        <v>532</v>
      </c>
      <c r="B139" s="93" t="s">
        <v>169</v>
      </c>
      <c r="C139" s="70">
        <v>10567500</v>
      </c>
      <c r="D139" s="106" t="s">
        <v>555</v>
      </c>
      <c r="E139" s="106"/>
      <c r="F139" s="72">
        <v>0.15</v>
      </c>
      <c r="G139" s="44">
        <v>1583718.75</v>
      </c>
      <c r="H139" s="7"/>
      <c r="I139" s="54" t="s">
        <v>178</v>
      </c>
      <c r="K139" s="56"/>
      <c r="L139" s="27"/>
    </row>
    <row r="140" spans="1:12" ht="47.25" customHeight="1">
      <c r="A140" s="26" t="s">
        <v>533</v>
      </c>
      <c r="B140" s="93" t="s">
        <v>439</v>
      </c>
      <c r="C140" s="70">
        <v>4227000</v>
      </c>
      <c r="D140" s="106" t="s">
        <v>555</v>
      </c>
      <c r="E140" s="106"/>
      <c r="F140" s="72">
        <v>0.15</v>
      </c>
      <c r="G140" s="44">
        <v>632949</v>
      </c>
      <c r="H140" s="7"/>
      <c r="I140" s="54" t="s">
        <v>178</v>
      </c>
      <c r="K140" s="56"/>
      <c r="L140" s="27"/>
    </row>
    <row r="141" spans="1:12" ht="50.25" customHeight="1">
      <c r="A141" s="26" t="s">
        <v>534</v>
      </c>
      <c r="B141" s="22" t="s">
        <v>535</v>
      </c>
      <c r="C141" s="70">
        <v>2478600</v>
      </c>
      <c r="D141" s="106" t="s">
        <v>555</v>
      </c>
      <c r="E141" s="106"/>
      <c r="F141" s="72">
        <v>0.15</v>
      </c>
      <c r="G141" s="44">
        <v>371458.5</v>
      </c>
      <c r="H141" s="7"/>
      <c r="I141" s="54" t="s">
        <v>178</v>
      </c>
      <c r="K141" s="56"/>
      <c r="L141" s="27"/>
    </row>
    <row r="142" spans="1:12" ht="50.25" customHeight="1">
      <c r="A142" s="26" t="s">
        <v>536</v>
      </c>
      <c r="B142" s="22" t="s">
        <v>89</v>
      </c>
      <c r="C142" s="70">
        <v>2334800</v>
      </c>
      <c r="D142" s="106" t="s">
        <v>555</v>
      </c>
      <c r="E142" s="106"/>
      <c r="F142" s="72">
        <v>0.15</v>
      </c>
      <c r="G142" s="44">
        <v>349500</v>
      </c>
      <c r="H142" s="7"/>
      <c r="I142" s="54" t="s">
        <v>178</v>
      </c>
      <c r="K142" s="56"/>
      <c r="L142" s="27"/>
    </row>
    <row r="143" spans="1:12" ht="33.75" customHeight="1">
      <c r="A143" s="26" t="s">
        <v>537</v>
      </c>
      <c r="B143" s="22" t="s">
        <v>538</v>
      </c>
      <c r="C143" s="70">
        <v>5072400</v>
      </c>
      <c r="D143" s="106" t="s">
        <v>555</v>
      </c>
      <c r="E143" s="106"/>
      <c r="F143" s="72">
        <v>0.15</v>
      </c>
      <c r="G143" s="44">
        <v>760185</v>
      </c>
      <c r="H143" s="7"/>
      <c r="I143" s="54" t="s">
        <v>178</v>
      </c>
      <c r="K143" s="56"/>
      <c r="L143" s="27"/>
    </row>
    <row r="144" spans="1:12" ht="33.75" customHeight="1">
      <c r="A144" s="26" t="s">
        <v>335</v>
      </c>
      <c r="B144" s="22"/>
      <c r="C144" s="70">
        <v>14818600</v>
      </c>
      <c r="D144" s="106" t="s">
        <v>555</v>
      </c>
      <c r="E144" s="106"/>
      <c r="F144" s="72">
        <v>0.15</v>
      </c>
      <c r="G144" s="44">
        <v>2220817.5</v>
      </c>
      <c r="H144" s="7"/>
      <c r="I144" s="54" t="s">
        <v>178</v>
      </c>
      <c r="K144" s="56"/>
      <c r="L144" s="27"/>
    </row>
    <row r="145" spans="1:12" ht="36" customHeight="1">
      <c r="A145" s="26" t="s">
        <v>539</v>
      </c>
      <c r="B145" s="22" t="s">
        <v>540</v>
      </c>
      <c r="C145" s="70">
        <v>5072400</v>
      </c>
      <c r="D145" s="106" t="s">
        <v>555</v>
      </c>
      <c r="E145" s="106"/>
      <c r="F145" s="72">
        <v>0.15</v>
      </c>
      <c r="G145" s="44">
        <v>760185</v>
      </c>
      <c r="H145" s="7"/>
      <c r="I145" s="54" t="s">
        <v>178</v>
      </c>
      <c r="K145" s="56"/>
      <c r="L145" s="27"/>
    </row>
    <row r="146" spans="1:12" ht="37.5" customHeight="1">
      <c r="A146" s="26" t="s">
        <v>541</v>
      </c>
      <c r="B146" s="22" t="s">
        <v>538</v>
      </c>
      <c r="C146" s="70">
        <v>2898400</v>
      </c>
      <c r="D146" s="106" t="s">
        <v>555</v>
      </c>
      <c r="E146" s="106"/>
      <c r="F146" s="72">
        <v>0.15</v>
      </c>
      <c r="G146" s="44">
        <v>434374.5</v>
      </c>
      <c r="H146" s="7"/>
      <c r="I146" s="54" t="s">
        <v>178</v>
      </c>
      <c r="K146" s="56"/>
      <c r="L146" s="27"/>
    </row>
    <row r="147" spans="1:12" ht="50.25" customHeight="1">
      <c r="A147" s="26" t="s">
        <v>336</v>
      </c>
      <c r="B147" s="22" t="s">
        <v>538</v>
      </c>
      <c r="C147" s="70">
        <v>9017600</v>
      </c>
      <c r="D147" s="106" t="s">
        <v>555</v>
      </c>
      <c r="E147" s="106"/>
      <c r="F147" s="72">
        <v>0.15</v>
      </c>
      <c r="G147" s="44">
        <v>1351440</v>
      </c>
      <c r="H147" s="7"/>
      <c r="I147" s="54" t="s">
        <v>178</v>
      </c>
      <c r="K147" s="56"/>
      <c r="L147" s="27"/>
    </row>
    <row r="148" spans="1:12" ht="36" customHeight="1">
      <c r="A148" s="26" t="s">
        <v>542</v>
      </c>
      <c r="B148" s="22" t="s">
        <v>88</v>
      </c>
      <c r="C148" s="70">
        <v>6340500</v>
      </c>
      <c r="D148" s="106" t="s">
        <v>555</v>
      </c>
      <c r="E148" s="106"/>
      <c r="F148" s="72">
        <v>0.15</v>
      </c>
      <c r="G148" s="44">
        <v>950231.25</v>
      </c>
      <c r="H148" s="7"/>
      <c r="I148" s="54" t="s">
        <v>178</v>
      </c>
      <c r="K148" s="56"/>
      <c r="L148" s="27"/>
    </row>
    <row r="149" spans="1:12" ht="33.75" customHeight="1">
      <c r="A149" s="26" t="s">
        <v>543</v>
      </c>
      <c r="B149" s="22" t="s">
        <v>544</v>
      </c>
      <c r="C149" s="70">
        <v>6763200</v>
      </c>
      <c r="D149" s="106" t="s">
        <v>555</v>
      </c>
      <c r="E149" s="106"/>
      <c r="F149" s="72">
        <v>0.15</v>
      </c>
      <c r="G149" s="44">
        <v>1013580</v>
      </c>
      <c r="H149" s="7"/>
      <c r="I149" s="54" t="s">
        <v>178</v>
      </c>
      <c r="K149" s="56"/>
      <c r="L149" s="27"/>
    </row>
    <row r="150" spans="1:12" ht="37.5" customHeight="1">
      <c r="A150" s="26" t="s">
        <v>545</v>
      </c>
      <c r="B150" s="22" t="s">
        <v>546</v>
      </c>
      <c r="C150" s="70">
        <v>3804300</v>
      </c>
      <c r="D150" s="106" t="s">
        <v>555</v>
      </c>
      <c r="E150" s="106"/>
      <c r="F150" s="72">
        <v>1</v>
      </c>
      <c r="G150" s="44">
        <f>570000+3230000</f>
        <v>3800000</v>
      </c>
      <c r="H150" s="7"/>
      <c r="I150" s="54" t="s">
        <v>178</v>
      </c>
      <c r="K150" s="56"/>
      <c r="L150" s="27"/>
    </row>
    <row r="151" spans="1:12" ht="34.5" customHeight="1">
      <c r="A151" s="26" t="s">
        <v>547</v>
      </c>
      <c r="B151" s="22" t="s">
        <v>546</v>
      </c>
      <c r="C151" s="70">
        <v>4227000</v>
      </c>
      <c r="D151" s="106" t="s">
        <v>555</v>
      </c>
      <c r="E151" s="106"/>
      <c r="F151" s="72">
        <v>1</v>
      </c>
      <c r="G151" s="44">
        <f>633487.5+3589762.5</f>
        <v>4223250</v>
      </c>
      <c r="H151" s="7"/>
      <c r="I151" s="54" t="s">
        <v>178</v>
      </c>
      <c r="K151" s="56"/>
      <c r="L151" s="27"/>
    </row>
    <row r="152" spans="1:12" ht="31.5" customHeight="1">
      <c r="A152" s="26" t="s">
        <v>548</v>
      </c>
      <c r="B152" s="22" t="s">
        <v>460</v>
      </c>
      <c r="C152" s="70">
        <v>7519100</v>
      </c>
      <c r="D152" s="106" t="s">
        <v>555</v>
      </c>
      <c r="E152" s="106"/>
      <c r="F152" s="72">
        <v>1</v>
      </c>
      <c r="G152" s="44">
        <f>1126857.75</f>
        <v>1126857.75</v>
      </c>
      <c r="H152" s="7"/>
      <c r="I152" s="54" t="s">
        <v>178</v>
      </c>
      <c r="K152" s="56"/>
      <c r="L152" s="27"/>
    </row>
    <row r="153" spans="1:12" ht="36.75" customHeight="1">
      <c r="A153" s="26" t="s">
        <v>549</v>
      </c>
      <c r="B153" s="22" t="s">
        <v>550</v>
      </c>
      <c r="C153" s="70">
        <v>23270274</v>
      </c>
      <c r="D153" s="106" t="s">
        <v>557</v>
      </c>
      <c r="E153" s="106"/>
      <c r="F153" s="72"/>
      <c r="G153" s="44"/>
      <c r="H153" s="7"/>
      <c r="I153" s="54" t="s">
        <v>178</v>
      </c>
      <c r="K153" s="56"/>
      <c r="L153" s="27"/>
    </row>
    <row r="154" spans="1:12" ht="28.5">
      <c r="A154" s="26" t="s">
        <v>337</v>
      </c>
      <c r="B154" s="22"/>
      <c r="C154" s="44">
        <v>1019500</v>
      </c>
      <c r="D154" s="106" t="s">
        <v>555</v>
      </c>
      <c r="E154" s="106"/>
      <c r="F154" s="72">
        <v>1</v>
      </c>
      <c r="G154" s="44">
        <v>1019500</v>
      </c>
      <c r="H154" s="7"/>
      <c r="I154" s="54" t="s">
        <v>178</v>
      </c>
      <c r="K154" s="56" t="s">
        <v>13</v>
      </c>
      <c r="L154" s="27" t="s">
        <v>245</v>
      </c>
    </row>
    <row r="155" spans="1:12" ht="28.5">
      <c r="A155" s="76" t="s">
        <v>551</v>
      </c>
      <c r="B155" s="22" t="s">
        <v>552</v>
      </c>
      <c r="C155" s="77">
        <v>12010567</v>
      </c>
      <c r="D155" s="106" t="s">
        <v>557</v>
      </c>
      <c r="E155" s="106"/>
      <c r="F155" s="72">
        <v>0.55989999999999995</v>
      </c>
      <c r="G155" s="77">
        <f>1799861.68+4918422.04</f>
        <v>6718283.7199999997</v>
      </c>
      <c r="H155" s="7"/>
      <c r="I155" s="54" t="s">
        <v>178</v>
      </c>
      <c r="K155" s="56" t="s">
        <v>13</v>
      </c>
      <c r="L155" s="27" t="s">
        <v>248</v>
      </c>
    </row>
    <row r="156" spans="1:12">
      <c r="A156" s="26"/>
      <c r="B156" s="22"/>
      <c r="C156" s="44"/>
      <c r="D156" s="7"/>
      <c r="E156" s="7"/>
      <c r="F156" s="31"/>
      <c r="G156" s="7"/>
      <c r="H156" s="7"/>
      <c r="I156" s="54" t="s">
        <v>178</v>
      </c>
      <c r="K156" s="46"/>
      <c r="L156" s="27"/>
    </row>
    <row r="157" spans="1:12">
      <c r="A157" s="18" t="s">
        <v>23</v>
      </c>
      <c r="B157" s="22"/>
      <c r="C157" s="7" t="s">
        <v>556</v>
      </c>
      <c r="D157" s="7"/>
      <c r="E157" s="7"/>
      <c r="F157" s="8"/>
      <c r="G157" s="7"/>
      <c r="H157" s="7"/>
      <c r="I157" s="54" t="s">
        <v>178</v>
      </c>
      <c r="K157" s="46"/>
      <c r="L157" s="46"/>
    </row>
    <row r="158" spans="1:12" ht="42.75">
      <c r="A158" s="26" t="s">
        <v>333</v>
      </c>
      <c r="B158" s="22" t="s">
        <v>149</v>
      </c>
      <c r="C158" s="44">
        <v>112087</v>
      </c>
      <c r="D158" s="106" t="s">
        <v>555</v>
      </c>
      <c r="E158" s="106"/>
      <c r="F158" s="31"/>
      <c r="G158" s="44">
        <v>112087</v>
      </c>
      <c r="H158" s="7"/>
      <c r="I158" s="54" t="s">
        <v>178</v>
      </c>
      <c r="K158" s="62" t="s">
        <v>264</v>
      </c>
      <c r="L158" s="27" t="s">
        <v>265</v>
      </c>
    </row>
    <row r="159" spans="1:12" ht="45.75" customHeight="1">
      <c r="A159" s="26" t="s">
        <v>553</v>
      </c>
      <c r="B159" s="22" t="s">
        <v>552</v>
      </c>
      <c r="C159" s="44">
        <v>58800</v>
      </c>
      <c r="D159" s="106" t="s">
        <v>555</v>
      </c>
      <c r="E159" s="106"/>
      <c r="F159" s="31"/>
      <c r="G159" s="44">
        <v>58800</v>
      </c>
      <c r="H159" s="7"/>
      <c r="I159" s="54" t="s">
        <v>178</v>
      </c>
      <c r="K159" s="62" t="s">
        <v>264</v>
      </c>
      <c r="L159" s="27" t="s">
        <v>267</v>
      </c>
    </row>
    <row r="160" spans="1:12">
      <c r="A160" s="107" t="s">
        <v>559</v>
      </c>
      <c r="B160" s="107"/>
      <c r="C160" s="107"/>
      <c r="D160" s="107"/>
      <c r="E160" s="107"/>
    </row>
    <row r="161" spans="1:5">
      <c r="A161" s="107"/>
      <c r="B161" s="107"/>
      <c r="C161" s="107"/>
      <c r="D161" s="107"/>
      <c r="E161" s="107"/>
    </row>
    <row r="166" spans="1:5" ht="21">
      <c r="E166" s="96" t="s">
        <v>560</v>
      </c>
    </row>
    <row r="167" spans="1:5" ht="21">
      <c r="E167" s="96" t="s">
        <v>561</v>
      </c>
    </row>
  </sheetData>
  <sheetProtection password="CCC5" sheet="1" objects="1" scenarios="1"/>
  <mergeCells count="135">
    <mergeCell ref="D34:E34"/>
    <mergeCell ref="D35:E35"/>
    <mergeCell ref="D36:E36"/>
    <mergeCell ref="D37:E37"/>
    <mergeCell ref="K8:L8"/>
    <mergeCell ref="A3:I3"/>
    <mergeCell ref="A4:I4"/>
    <mergeCell ref="A7:A8"/>
    <mergeCell ref="B7:B8"/>
    <mergeCell ref="C7:C8"/>
    <mergeCell ref="D7:D8"/>
    <mergeCell ref="E7:E8"/>
    <mergeCell ref="F7:G7"/>
    <mergeCell ref="H7:H8"/>
    <mergeCell ref="I7:I8"/>
    <mergeCell ref="D76:E76"/>
    <mergeCell ref="D77:E77"/>
    <mergeCell ref="D78:E78"/>
    <mergeCell ref="D79:E79"/>
    <mergeCell ref="D158:E158"/>
    <mergeCell ref="D159:E159"/>
    <mergeCell ref="D154:E154"/>
    <mergeCell ref="D155:E155"/>
    <mergeCell ref="D153:E153"/>
    <mergeCell ref="D74:E74"/>
    <mergeCell ref="D75:E75"/>
    <mergeCell ref="D39:E39"/>
    <mergeCell ref="D40:E40"/>
    <mergeCell ref="D64:E64"/>
    <mergeCell ref="D65:E65"/>
    <mergeCell ref="D67:E67"/>
    <mergeCell ref="D68:E68"/>
    <mergeCell ref="D69:E69"/>
    <mergeCell ref="D70:E70"/>
    <mergeCell ref="D73:E73"/>
    <mergeCell ref="D60:E60"/>
    <mergeCell ref="D61:E61"/>
    <mergeCell ref="D62:E62"/>
    <mergeCell ref="D52:E52"/>
    <mergeCell ref="D59:E59"/>
    <mergeCell ref="A160:E161"/>
    <mergeCell ref="D123:E123"/>
    <mergeCell ref="D124:E124"/>
    <mergeCell ref="D125:E125"/>
    <mergeCell ref="D126:E126"/>
    <mergeCell ref="D127:E127"/>
    <mergeCell ref="D128:E128"/>
    <mergeCell ref="D129:E129"/>
    <mergeCell ref="D130:E130"/>
    <mergeCell ref="D131:E131"/>
    <mergeCell ref="D132:E132"/>
    <mergeCell ref="D133:E133"/>
    <mergeCell ref="D134:E134"/>
    <mergeCell ref="D135:E135"/>
    <mergeCell ref="D136:E136"/>
    <mergeCell ref="D137:E137"/>
    <mergeCell ref="D81:E81"/>
    <mergeCell ref="D82:E82"/>
    <mergeCell ref="D83:E83"/>
    <mergeCell ref="D84:E84"/>
    <mergeCell ref="D148:E148"/>
    <mergeCell ref="D149:E149"/>
    <mergeCell ref="D150:E150"/>
    <mergeCell ref="D151:E151"/>
    <mergeCell ref="D152:E152"/>
    <mergeCell ref="D143:E143"/>
    <mergeCell ref="D144:E144"/>
    <mergeCell ref="D145:E145"/>
    <mergeCell ref="D146:E146"/>
    <mergeCell ref="D147:E147"/>
    <mergeCell ref="D138:E138"/>
    <mergeCell ref="D139:E139"/>
    <mergeCell ref="D140:E140"/>
    <mergeCell ref="D141:E141"/>
    <mergeCell ref="D142:E142"/>
    <mergeCell ref="D122:E122"/>
    <mergeCell ref="D112:E112"/>
    <mergeCell ref="D14:E14"/>
    <mergeCell ref="D44:E44"/>
    <mergeCell ref="D107:E107"/>
    <mergeCell ref="D108:E108"/>
    <mergeCell ref="D109:E109"/>
    <mergeCell ref="D110:E110"/>
    <mergeCell ref="D111:E111"/>
    <mergeCell ref="D101:E101"/>
    <mergeCell ref="D103:E103"/>
    <mergeCell ref="D104:E104"/>
    <mergeCell ref="D105:E105"/>
    <mergeCell ref="D106:E106"/>
    <mergeCell ref="D94:E94"/>
    <mergeCell ref="D97:E97"/>
    <mergeCell ref="D98:E98"/>
    <mergeCell ref="D99:E99"/>
    <mergeCell ref="D100:E100"/>
    <mergeCell ref="D85:E85"/>
    <mergeCell ref="D86:E86"/>
    <mergeCell ref="D90:E90"/>
    <mergeCell ref="D91:E91"/>
    <mergeCell ref="D92:E92"/>
    <mergeCell ref="D80:E80"/>
    <mergeCell ref="D41:E41"/>
    <mergeCell ref="D42:E42"/>
    <mergeCell ref="D43:E43"/>
    <mergeCell ref="D45:E45"/>
    <mergeCell ref="D46:E46"/>
    <mergeCell ref="D38:E38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58:E58"/>
    <mergeCell ref="D53:E53"/>
    <mergeCell ref="D55:E55"/>
    <mergeCell ref="D54:E54"/>
    <mergeCell ref="D56:E56"/>
    <mergeCell ref="D57:E57"/>
    <mergeCell ref="D47:E47"/>
    <mergeCell ref="D48:E48"/>
    <mergeCell ref="D49:E49"/>
    <mergeCell ref="D50:E50"/>
    <mergeCell ref="D51:E51"/>
  </mergeCells>
  <pageMargins left="0.5" right="0.5" top="0.75" bottom="0.75" header="0.3" footer="0.3"/>
  <pageSetup paperSize="119" scale="74" orientation="landscape" horizontalDpi="300" verticalDpi="300" r:id="rId1"/>
  <headerFooter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9"/>
  <sheetViews>
    <sheetView workbookViewId="0">
      <selection activeCell="A6" sqref="A6:K6"/>
    </sheetView>
  </sheetViews>
  <sheetFormatPr defaultRowHeight="15"/>
  <cols>
    <col min="1" max="1" width="15" customWidth="1"/>
    <col min="2" max="2" width="12.5703125" customWidth="1"/>
    <col min="3" max="3" width="10.140625" customWidth="1"/>
    <col min="4" max="4" width="16.7109375" customWidth="1"/>
    <col min="5" max="5" width="16.5703125" customWidth="1"/>
    <col min="6" max="6" width="16" customWidth="1"/>
    <col min="7" max="7" width="16.140625" customWidth="1"/>
    <col min="8" max="8" width="16" customWidth="1"/>
    <col min="9" max="9" width="15" customWidth="1"/>
    <col min="10" max="10" width="15.140625" customWidth="1"/>
    <col min="11" max="11" width="16.140625" customWidth="1"/>
  </cols>
  <sheetData>
    <row r="1" spans="1:12">
      <c r="A1" t="s">
        <v>564</v>
      </c>
    </row>
    <row r="2" spans="1:12">
      <c r="A2" t="s">
        <v>565</v>
      </c>
    </row>
    <row r="3" spans="1:12">
      <c r="K3" s="119" t="s">
        <v>566</v>
      </c>
    </row>
    <row r="4" spans="1:12">
      <c r="A4" s="120" t="s">
        <v>567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</row>
    <row r="5" spans="1:12">
      <c r="A5" s="120" t="s">
        <v>276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</row>
    <row r="6" spans="1:12">
      <c r="A6" s="120" t="s">
        <v>568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</row>
    <row r="7" spans="1:12">
      <c r="A7" s="120" t="s">
        <v>569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</row>
    <row r="8" spans="1:12">
      <c r="A8" s="121"/>
      <c r="B8" s="121"/>
      <c r="C8" s="121"/>
      <c r="D8" s="121"/>
      <c r="E8" s="122"/>
      <c r="F8" s="121"/>
      <c r="G8" s="121"/>
      <c r="H8" s="121"/>
      <c r="I8" s="122"/>
      <c r="J8" s="121"/>
      <c r="K8" s="121"/>
    </row>
    <row r="9" spans="1:12">
      <c r="A9" s="123"/>
      <c r="B9" s="124" t="s">
        <v>570</v>
      </c>
      <c r="C9" s="124"/>
      <c r="D9" s="124" t="s">
        <v>571</v>
      </c>
      <c r="E9" s="125" t="s">
        <v>572</v>
      </c>
      <c r="F9" s="126"/>
      <c r="G9" s="127"/>
      <c r="H9" s="128" t="s">
        <v>573</v>
      </c>
      <c r="I9" s="129"/>
      <c r="J9" s="130"/>
      <c r="K9" s="131" t="s">
        <v>574</v>
      </c>
      <c r="L9" s="132"/>
    </row>
    <row r="10" spans="1:12">
      <c r="A10" s="133" t="s">
        <v>575</v>
      </c>
      <c r="B10" s="133" t="s">
        <v>576</v>
      </c>
      <c r="C10" s="133" t="s">
        <v>577</v>
      </c>
      <c r="D10" s="133" t="s">
        <v>578</v>
      </c>
      <c r="E10" s="134"/>
      <c r="F10" s="135" t="s">
        <v>579</v>
      </c>
      <c r="G10" s="136"/>
      <c r="H10" s="137" t="s">
        <v>580</v>
      </c>
      <c r="I10" s="138"/>
      <c r="J10" s="139"/>
      <c r="K10" s="140" t="s">
        <v>581</v>
      </c>
      <c r="L10" s="132"/>
    </row>
    <row r="11" spans="1:12">
      <c r="A11" s="141"/>
      <c r="B11" s="141"/>
      <c r="C11" s="141"/>
      <c r="D11" s="141"/>
      <c r="E11" s="142" t="s">
        <v>571</v>
      </c>
      <c r="F11" s="143" t="s">
        <v>582</v>
      </c>
      <c r="G11" s="144" t="s">
        <v>583</v>
      </c>
      <c r="H11" s="145" t="s">
        <v>571</v>
      </c>
      <c r="I11" s="146" t="s">
        <v>582</v>
      </c>
      <c r="J11" s="143" t="s">
        <v>583</v>
      </c>
      <c r="K11" s="141"/>
      <c r="L11" s="132"/>
    </row>
    <row r="12" spans="1:12">
      <c r="A12" s="141"/>
      <c r="B12" s="141"/>
      <c r="C12" s="141"/>
      <c r="D12" s="141"/>
      <c r="E12" s="142"/>
      <c r="F12" s="143"/>
      <c r="G12" s="144"/>
      <c r="H12" s="145"/>
      <c r="I12" s="146"/>
      <c r="J12" s="143"/>
      <c r="K12" s="141"/>
      <c r="L12" s="132"/>
    </row>
    <row r="13" spans="1:12">
      <c r="A13" s="147" t="s">
        <v>584</v>
      </c>
      <c r="B13" s="148">
        <v>39622</v>
      </c>
      <c r="C13" s="149" t="s">
        <v>585</v>
      </c>
      <c r="D13" s="150">
        <v>343544988.37</v>
      </c>
      <c r="E13" s="150">
        <v>343544988.37</v>
      </c>
      <c r="F13" s="150">
        <v>88617084.829999998</v>
      </c>
      <c r="G13" s="150">
        <f t="shared" ref="G13:G28" si="0">E13+F13</f>
        <v>432162073.19999999</v>
      </c>
      <c r="H13" s="145" t="s">
        <v>586</v>
      </c>
      <c r="I13" s="146" t="s">
        <v>586</v>
      </c>
      <c r="J13" s="143" t="s">
        <v>586</v>
      </c>
      <c r="K13" s="151" t="s">
        <v>586</v>
      </c>
      <c r="L13" s="132"/>
    </row>
    <row r="14" spans="1:12">
      <c r="A14" s="152" t="s">
        <v>587</v>
      </c>
      <c r="B14" s="148">
        <v>39679</v>
      </c>
      <c r="C14" s="149" t="s">
        <v>588</v>
      </c>
      <c r="D14" s="150">
        <v>79249686</v>
      </c>
      <c r="E14" s="150">
        <v>79249686</v>
      </c>
      <c r="F14" s="150">
        <v>26126922.25</v>
      </c>
      <c r="G14" s="150">
        <f t="shared" si="0"/>
        <v>105376608.25</v>
      </c>
      <c r="H14" s="150">
        <v>11321384</v>
      </c>
      <c r="I14" s="150">
        <v>1033076.11</v>
      </c>
      <c r="J14" s="153">
        <f>H14+I14</f>
        <v>12354460.109999999</v>
      </c>
      <c r="K14" s="154">
        <f t="shared" ref="K14:K28" si="1">SUM(D14-E14)</f>
        <v>0</v>
      </c>
      <c r="L14" s="132"/>
    </row>
    <row r="15" spans="1:12">
      <c r="A15" s="155" t="s">
        <v>589</v>
      </c>
      <c r="B15" s="148">
        <v>40158</v>
      </c>
      <c r="C15" s="149" t="s">
        <v>590</v>
      </c>
      <c r="D15" s="150">
        <v>149942779.08000001</v>
      </c>
      <c r="E15" s="150">
        <v>81827605.420000002</v>
      </c>
      <c r="F15" s="150">
        <v>34929903.32</v>
      </c>
      <c r="G15" s="150">
        <f t="shared" si="0"/>
        <v>116757508.74000001</v>
      </c>
      <c r="H15" s="150">
        <v>17029043.48</v>
      </c>
      <c r="I15" s="150">
        <v>6556181.7199999997</v>
      </c>
      <c r="J15" s="153">
        <f t="shared" ref="J15:J28" si="2">H15+I15</f>
        <v>23585225.199999999</v>
      </c>
      <c r="K15" s="154">
        <f t="shared" si="1"/>
        <v>68115173.660000011</v>
      </c>
      <c r="L15" s="132"/>
    </row>
    <row r="16" spans="1:12">
      <c r="A16" s="152"/>
      <c r="B16" s="148">
        <v>40312</v>
      </c>
      <c r="C16" s="149" t="s">
        <v>588</v>
      </c>
      <c r="D16" s="150">
        <v>97255640</v>
      </c>
      <c r="E16" s="150">
        <v>76415145.659999996</v>
      </c>
      <c r="F16" s="150">
        <v>22899284.890000001</v>
      </c>
      <c r="G16" s="150">
        <f t="shared" si="0"/>
        <v>99314430.549999997</v>
      </c>
      <c r="H16" s="150">
        <v>11908853.9</v>
      </c>
      <c r="I16" s="150">
        <v>2917669.2</v>
      </c>
      <c r="J16" s="153">
        <f t="shared" si="2"/>
        <v>14826523.100000001</v>
      </c>
      <c r="K16" s="154">
        <f t="shared" si="1"/>
        <v>20840494.340000004</v>
      </c>
      <c r="L16" s="132"/>
    </row>
    <row r="17" spans="1:13">
      <c r="A17" s="152"/>
      <c r="B17" s="148">
        <v>40228</v>
      </c>
      <c r="C17" s="149" t="s">
        <v>585</v>
      </c>
      <c r="D17" s="150">
        <v>75437000</v>
      </c>
      <c r="E17" s="150">
        <v>75437000</v>
      </c>
      <c r="F17" s="150">
        <v>8197117.8099999996</v>
      </c>
      <c r="G17" s="150">
        <f t="shared" si="0"/>
        <v>83634117.810000002</v>
      </c>
      <c r="H17" s="150">
        <v>16143606.49</v>
      </c>
      <c r="I17" s="150">
        <v>1695078.68</v>
      </c>
      <c r="J17" s="153">
        <f t="shared" si="2"/>
        <v>17838685.170000002</v>
      </c>
      <c r="K17" s="154">
        <f t="shared" si="1"/>
        <v>0</v>
      </c>
      <c r="L17" s="132"/>
    </row>
    <row r="18" spans="1:13">
      <c r="A18" s="152"/>
      <c r="B18" s="148">
        <v>40164</v>
      </c>
      <c r="C18" s="149" t="s">
        <v>590</v>
      </c>
      <c r="D18" s="150">
        <v>143108017.99000001</v>
      </c>
      <c r="E18" s="150">
        <v>75276322.049999997</v>
      </c>
      <c r="F18" s="156">
        <v>31750517.23</v>
      </c>
      <c r="G18" s="150">
        <f t="shared" si="0"/>
        <v>107026839.28</v>
      </c>
      <c r="H18" s="150">
        <v>17370319.079999998</v>
      </c>
      <c r="I18" s="150">
        <v>6687572.8499999996</v>
      </c>
      <c r="J18" s="153">
        <f t="shared" si="2"/>
        <v>24057891.93</v>
      </c>
      <c r="K18" s="154">
        <f t="shared" si="1"/>
        <v>67831695.940000013</v>
      </c>
      <c r="L18" s="132"/>
    </row>
    <row r="19" spans="1:13">
      <c r="A19" s="152"/>
      <c r="B19" s="148">
        <v>40357</v>
      </c>
      <c r="C19" s="149" t="s">
        <v>591</v>
      </c>
      <c r="D19" s="150">
        <v>185854705</v>
      </c>
      <c r="E19" s="150">
        <v>154877920</v>
      </c>
      <c r="F19" s="156">
        <v>50210910.140000001</v>
      </c>
      <c r="G19" s="150">
        <f t="shared" si="0"/>
        <v>205088830.13999999</v>
      </c>
      <c r="H19" s="150">
        <v>30975534</v>
      </c>
      <c r="I19" s="150">
        <v>5265951.37</v>
      </c>
      <c r="J19" s="153">
        <f t="shared" si="2"/>
        <v>36241485.369999997</v>
      </c>
      <c r="K19" s="154">
        <f t="shared" si="1"/>
        <v>30976785</v>
      </c>
      <c r="L19" s="132"/>
    </row>
    <row r="20" spans="1:13">
      <c r="A20" s="152"/>
      <c r="B20" s="148" t="s">
        <v>592</v>
      </c>
      <c r="C20" s="149" t="s">
        <v>590</v>
      </c>
      <c r="D20" s="150">
        <v>50228784.650000006</v>
      </c>
      <c r="E20" s="150">
        <v>11161952.24</v>
      </c>
      <c r="F20" s="156">
        <v>8381512.0899999999</v>
      </c>
      <c r="G20" s="150">
        <f t="shared" si="0"/>
        <v>19543464.329999998</v>
      </c>
      <c r="H20" s="150">
        <v>5580976.1200000001</v>
      </c>
      <c r="I20" s="150">
        <v>3320680.76</v>
      </c>
      <c r="J20" s="153">
        <f t="shared" si="2"/>
        <v>8901656.879999999</v>
      </c>
      <c r="K20" s="154">
        <f t="shared" si="1"/>
        <v>39066832.410000004</v>
      </c>
      <c r="L20" s="132"/>
    </row>
    <row r="21" spans="1:13">
      <c r="A21" s="152"/>
      <c r="B21" s="148" t="s">
        <v>592</v>
      </c>
      <c r="C21" s="149" t="s">
        <v>590</v>
      </c>
      <c r="D21" s="150">
        <v>116914066.26000001</v>
      </c>
      <c r="E21" s="150">
        <v>24803853.100000001</v>
      </c>
      <c r="F21" s="156">
        <v>16996188.52</v>
      </c>
      <c r="G21" s="150">
        <f t="shared" si="0"/>
        <v>41800041.620000005</v>
      </c>
      <c r="H21" s="150">
        <v>15439322.619999999</v>
      </c>
      <c r="I21" s="150">
        <v>7835456.2300000004</v>
      </c>
      <c r="J21" s="153">
        <f t="shared" si="2"/>
        <v>23274778.850000001</v>
      </c>
      <c r="K21" s="154">
        <f>SUM(D21-E21)</f>
        <v>92110213.159999996</v>
      </c>
      <c r="L21" s="132"/>
    </row>
    <row r="22" spans="1:13">
      <c r="A22" s="152"/>
      <c r="B22" s="148">
        <v>41726</v>
      </c>
      <c r="C22" s="149" t="s">
        <v>590</v>
      </c>
      <c r="D22" s="150">
        <v>12300000</v>
      </c>
      <c r="E22" s="150">
        <v>1025000.01</v>
      </c>
      <c r="F22" s="150">
        <v>709882.73</v>
      </c>
      <c r="G22" s="150">
        <f t="shared" si="0"/>
        <v>1734882.74</v>
      </c>
      <c r="H22" s="150">
        <v>1366666.67</v>
      </c>
      <c r="I22" s="150">
        <v>676500</v>
      </c>
      <c r="J22" s="153">
        <f t="shared" si="2"/>
        <v>2043166.67</v>
      </c>
      <c r="K22" s="154">
        <f t="shared" si="1"/>
        <v>11274999.99</v>
      </c>
      <c r="L22" s="132"/>
    </row>
    <row r="23" spans="1:13">
      <c r="A23" s="152"/>
      <c r="B23" s="148"/>
      <c r="C23" s="149"/>
      <c r="D23" s="150">
        <v>6058050</v>
      </c>
      <c r="E23" s="150">
        <v>0</v>
      </c>
      <c r="F23" s="150">
        <v>167052.79999999999</v>
      </c>
      <c r="G23" s="150">
        <f t="shared" si="0"/>
        <v>167052.79999999999</v>
      </c>
      <c r="H23" s="150">
        <v>10374666.67</v>
      </c>
      <c r="I23" s="150">
        <v>5135460</v>
      </c>
      <c r="J23" s="153">
        <f t="shared" si="2"/>
        <v>15510126.67</v>
      </c>
      <c r="K23" s="154">
        <f t="shared" si="1"/>
        <v>6058050</v>
      </c>
      <c r="L23" s="132"/>
    </row>
    <row r="24" spans="1:13">
      <c r="A24" s="152"/>
      <c r="B24" s="148"/>
      <c r="C24" s="149"/>
      <c r="D24" s="150">
        <v>6657000</v>
      </c>
      <c r="E24" s="150">
        <v>0</v>
      </c>
      <c r="F24" s="150">
        <v>183569.05</v>
      </c>
      <c r="G24" s="150">
        <f t="shared" si="0"/>
        <v>183569.05</v>
      </c>
      <c r="H24" s="150">
        <v>4931111.1100000003</v>
      </c>
      <c r="I24" s="150">
        <v>2440900</v>
      </c>
      <c r="J24" s="153">
        <f t="shared" si="2"/>
        <v>7372011.1100000003</v>
      </c>
      <c r="K24" s="154">
        <f t="shared" si="1"/>
        <v>6657000</v>
      </c>
      <c r="L24" s="132"/>
    </row>
    <row r="25" spans="1:13">
      <c r="A25" s="152"/>
      <c r="B25" s="148"/>
      <c r="C25" s="149"/>
      <c r="D25" s="150">
        <v>154619368.63999999</v>
      </c>
      <c r="E25" s="150">
        <v>0</v>
      </c>
      <c r="F25" s="150">
        <v>614410.18000000005</v>
      </c>
      <c r="G25" s="150">
        <f t="shared" si="0"/>
        <v>614410.18000000005</v>
      </c>
      <c r="H25" s="150">
        <v>1321428.57</v>
      </c>
      <c r="I25" s="150" t="s">
        <v>593</v>
      </c>
      <c r="J25" s="153">
        <v>9571428.5700000003</v>
      </c>
      <c r="K25" s="154">
        <f t="shared" si="1"/>
        <v>154619368.63999999</v>
      </c>
      <c r="L25" s="132"/>
      <c r="M25" s="157"/>
    </row>
    <row r="26" spans="1:13">
      <c r="A26" s="152"/>
      <c r="B26" s="148"/>
      <c r="C26" s="149"/>
      <c r="D26" s="150">
        <v>1807050</v>
      </c>
      <c r="E26" s="150">
        <v>0</v>
      </c>
      <c r="F26" s="150">
        <v>0</v>
      </c>
      <c r="G26" s="150">
        <f t="shared" si="0"/>
        <v>0</v>
      </c>
      <c r="H26" s="150">
        <f>F26+G26</f>
        <v>0</v>
      </c>
      <c r="I26" s="158" t="s">
        <v>594</v>
      </c>
      <c r="J26" s="153">
        <v>0</v>
      </c>
      <c r="K26" s="154">
        <f t="shared" si="1"/>
        <v>1807050</v>
      </c>
      <c r="L26" s="132"/>
    </row>
    <row r="27" spans="1:13">
      <c r="A27" s="152"/>
      <c r="B27" s="148"/>
      <c r="C27" s="149"/>
      <c r="D27" s="150">
        <v>776047.9</v>
      </c>
      <c r="E27" s="150">
        <v>0</v>
      </c>
      <c r="F27" s="150">
        <v>0</v>
      </c>
      <c r="G27" s="150">
        <f t="shared" si="0"/>
        <v>0</v>
      </c>
      <c r="H27" s="150">
        <f>F27+G27</f>
        <v>0</v>
      </c>
      <c r="I27" s="158" t="s">
        <v>594</v>
      </c>
      <c r="J27" s="153">
        <v>0</v>
      </c>
      <c r="K27" s="154">
        <f t="shared" si="1"/>
        <v>776047.9</v>
      </c>
      <c r="L27" s="132"/>
    </row>
    <row r="28" spans="1:13">
      <c r="A28" s="152"/>
      <c r="B28" s="148"/>
      <c r="C28" s="149"/>
      <c r="D28" s="150">
        <v>36950000</v>
      </c>
      <c r="E28" s="150">
        <v>1319642.8600000001</v>
      </c>
      <c r="F28" s="150">
        <v>506670.55</v>
      </c>
      <c r="G28" s="150">
        <f t="shared" si="0"/>
        <v>1826313.4100000001</v>
      </c>
      <c r="H28" s="150">
        <v>0</v>
      </c>
      <c r="I28" s="150">
        <v>2035000</v>
      </c>
      <c r="J28" s="153">
        <f t="shared" si="2"/>
        <v>2035000</v>
      </c>
      <c r="K28" s="154">
        <f t="shared" si="1"/>
        <v>35630357.140000001</v>
      </c>
      <c r="L28" s="132"/>
    </row>
    <row r="29" spans="1:13">
      <c r="A29" s="159"/>
      <c r="B29" s="160" t="s">
        <v>595</v>
      </c>
      <c r="C29" s="161"/>
      <c r="D29" s="162">
        <f>SUM(D13:D28)</f>
        <v>1460703183.8900003</v>
      </c>
      <c r="E29" s="162">
        <f>SUM(E13:E28)</f>
        <v>924939115.71000004</v>
      </c>
      <c r="F29" s="162">
        <f>SUM(F13:F28)</f>
        <v>290291026.39000005</v>
      </c>
      <c r="G29" s="162">
        <f>SUM(G13:G28)</f>
        <v>1215230142.0999997</v>
      </c>
      <c r="H29" s="162">
        <f>SUM(H14:H28)</f>
        <v>143762912.71000001</v>
      </c>
      <c r="I29" s="162">
        <f>SUM(I14:I28)+8250000</f>
        <v>53849526.920000002</v>
      </c>
      <c r="J29" s="162">
        <f>SUM(J14:J28)</f>
        <v>197612439.63</v>
      </c>
      <c r="K29" s="163">
        <f>SUM(K14:K28)</f>
        <v>535764068.17999995</v>
      </c>
      <c r="L29" s="132"/>
    </row>
    <row r="30" spans="1:13">
      <c r="A30" s="164" t="s">
        <v>596</v>
      </c>
      <c r="G30" s="165"/>
    </row>
    <row r="31" spans="1:13">
      <c r="A31" s="119" t="s">
        <v>597</v>
      </c>
    </row>
    <row r="32" spans="1:13">
      <c r="A32" s="119" t="s">
        <v>598</v>
      </c>
      <c r="G32" s="165"/>
    </row>
    <row r="34" spans="1:9">
      <c r="G34" s="157"/>
    </row>
    <row r="35" spans="1:9">
      <c r="E35" s="166"/>
      <c r="F35" s="166"/>
    </row>
    <row r="36" spans="1:9">
      <c r="E36" s="166"/>
      <c r="F36" s="166"/>
    </row>
    <row r="38" spans="1:9">
      <c r="A38" s="167" t="s">
        <v>599</v>
      </c>
      <c r="B38" s="167"/>
      <c r="I38" s="167" t="s">
        <v>560</v>
      </c>
    </row>
    <row r="39" spans="1:9">
      <c r="A39" s="168" t="s">
        <v>600</v>
      </c>
      <c r="B39" s="168"/>
      <c r="I39" s="168" t="s">
        <v>601</v>
      </c>
    </row>
  </sheetData>
  <sheetProtection password="CCC5" sheet="1" objects="1" scenarios="1"/>
  <mergeCells count="6">
    <mergeCell ref="A4:K4"/>
    <mergeCell ref="A5:K5"/>
    <mergeCell ref="A6:K6"/>
    <mergeCell ref="A7:K7"/>
    <mergeCell ref="H9:J9"/>
    <mergeCell ref="H10:J1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54"/>
  <sheetViews>
    <sheetView topLeftCell="A43" workbookViewId="0">
      <selection activeCell="I55" sqref="I55"/>
    </sheetView>
  </sheetViews>
  <sheetFormatPr defaultRowHeight="15.75"/>
  <cols>
    <col min="1" max="1" width="39.28515625" style="171" customWidth="1"/>
    <col min="2" max="3" width="21.140625" style="169" bestFit="1" customWidth="1"/>
    <col min="4" max="4" width="17" style="169" customWidth="1"/>
    <col min="5" max="5" width="12.42578125" style="169" customWidth="1"/>
    <col min="6" max="6" width="12.140625" style="169" customWidth="1"/>
    <col min="7" max="7" width="21.140625" style="169" bestFit="1" customWidth="1"/>
    <col min="8" max="16384" width="9.140625" style="170"/>
  </cols>
  <sheetData>
    <row r="1" spans="1:7">
      <c r="A1" s="169" t="s">
        <v>602</v>
      </c>
    </row>
    <row r="2" spans="1:7">
      <c r="A2" s="171" t="s">
        <v>603</v>
      </c>
    </row>
    <row r="5" spans="1:7" ht="18.75">
      <c r="A5" s="172" t="s">
        <v>604</v>
      </c>
      <c r="B5" s="172"/>
      <c r="C5" s="172"/>
      <c r="D5" s="172"/>
      <c r="E5" s="172"/>
      <c r="F5" s="172"/>
      <c r="G5" s="172"/>
    </row>
    <row r="6" spans="1:7" ht="18.75">
      <c r="A6" s="173" t="s">
        <v>605</v>
      </c>
      <c r="B6" s="173"/>
      <c r="C6" s="173"/>
      <c r="D6" s="173"/>
      <c r="E6" s="173"/>
      <c r="F6" s="173"/>
      <c r="G6" s="173"/>
    </row>
    <row r="7" spans="1:7" ht="18.75">
      <c r="A7" s="173" t="s">
        <v>276</v>
      </c>
      <c r="B7" s="173"/>
      <c r="C7" s="173"/>
      <c r="D7" s="173"/>
      <c r="E7" s="173"/>
      <c r="F7" s="173"/>
      <c r="G7" s="173"/>
    </row>
    <row r="8" spans="1:7" ht="18.75">
      <c r="A8" s="173"/>
      <c r="B8" s="173"/>
      <c r="C8" s="173"/>
      <c r="D8" s="173"/>
      <c r="E8" s="173"/>
      <c r="F8" s="173"/>
      <c r="G8" s="173"/>
    </row>
    <row r="9" spans="1:7" s="178" customFormat="1">
      <c r="A9" s="174"/>
      <c r="B9" s="175" t="s">
        <v>606</v>
      </c>
      <c r="C9" s="176"/>
      <c r="D9" s="177"/>
      <c r="E9" s="174"/>
      <c r="F9" s="174"/>
      <c r="G9" s="174"/>
    </row>
    <row r="10" spans="1:7" s="178" customFormat="1" ht="40.5" customHeight="1">
      <c r="A10" s="179" t="s">
        <v>607</v>
      </c>
      <c r="B10" s="180" t="s">
        <v>608</v>
      </c>
      <c r="C10" s="180" t="s">
        <v>609</v>
      </c>
      <c r="D10" s="181" t="s">
        <v>610</v>
      </c>
      <c r="E10" s="182" t="s">
        <v>611</v>
      </c>
      <c r="F10" s="182" t="s">
        <v>612</v>
      </c>
      <c r="G10" s="182" t="s">
        <v>583</v>
      </c>
    </row>
    <row r="11" spans="1:7" s="178" customFormat="1">
      <c r="A11" s="179"/>
      <c r="B11" s="182" t="s">
        <v>613</v>
      </c>
      <c r="C11" s="183">
        <v>0.7</v>
      </c>
      <c r="D11" s="182"/>
      <c r="E11" s="182"/>
      <c r="F11" s="182"/>
      <c r="G11" s="182"/>
    </row>
    <row r="12" spans="1:7" s="178" customFormat="1">
      <c r="A12" s="184"/>
      <c r="B12" s="185">
        <v>0.3</v>
      </c>
      <c r="C12" s="184"/>
      <c r="D12" s="184"/>
      <c r="E12" s="184"/>
      <c r="F12" s="184"/>
      <c r="G12" s="184"/>
    </row>
    <row r="13" spans="1:7" ht="18.75">
      <c r="A13" s="186" t="s">
        <v>614</v>
      </c>
      <c r="B13" s="187"/>
      <c r="C13" s="187"/>
      <c r="D13" s="187"/>
      <c r="E13" s="187"/>
      <c r="F13" s="187"/>
      <c r="G13" s="187"/>
    </row>
    <row r="14" spans="1:7" ht="35.25" customHeight="1">
      <c r="A14" s="188" t="s">
        <v>615</v>
      </c>
      <c r="B14" s="189">
        <v>43528583.399999999</v>
      </c>
      <c r="C14" s="189">
        <f>145095278-B14</f>
        <v>101566694.59999999</v>
      </c>
      <c r="D14" s="189"/>
      <c r="E14" s="189"/>
      <c r="F14" s="189"/>
      <c r="G14" s="189">
        <f t="shared" ref="G14:G19" si="0">SUM(B14:F14)</f>
        <v>145095278</v>
      </c>
    </row>
    <row r="15" spans="1:7" ht="37.5" customHeight="1">
      <c r="A15" s="186" t="s">
        <v>616</v>
      </c>
      <c r="B15" s="187"/>
      <c r="C15" s="187"/>
      <c r="D15" s="187"/>
      <c r="E15" s="187"/>
      <c r="F15" s="187"/>
      <c r="G15" s="189">
        <f t="shared" si="0"/>
        <v>0</v>
      </c>
    </row>
    <row r="16" spans="1:7" ht="56.25">
      <c r="A16" s="186" t="s">
        <v>617</v>
      </c>
      <c r="B16" s="187"/>
      <c r="C16" s="190">
        <v>45024785.739999995</v>
      </c>
      <c r="D16" s="187"/>
      <c r="E16" s="187"/>
      <c r="F16" s="187"/>
      <c r="G16" s="189">
        <f t="shared" si="0"/>
        <v>45024785.739999995</v>
      </c>
    </row>
    <row r="17" spans="1:7" ht="18.75">
      <c r="A17" s="186" t="s">
        <v>618</v>
      </c>
      <c r="B17" s="187"/>
      <c r="C17" s="187"/>
      <c r="D17" s="187"/>
      <c r="E17" s="187"/>
      <c r="F17" s="187"/>
      <c r="G17" s="189">
        <f t="shared" si="0"/>
        <v>0</v>
      </c>
    </row>
    <row r="18" spans="1:7" ht="17.25" customHeight="1">
      <c r="A18" s="191" t="s">
        <v>619</v>
      </c>
      <c r="B18" s="187"/>
      <c r="C18" s="187"/>
      <c r="D18" s="187"/>
      <c r="E18" s="187"/>
      <c r="F18" s="187"/>
      <c r="G18" s="189">
        <f t="shared" si="0"/>
        <v>0</v>
      </c>
    </row>
    <row r="19" spans="1:7" ht="24.75" customHeight="1">
      <c r="A19" s="192" t="s">
        <v>620</v>
      </c>
      <c r="B19" s="193">
        <f>SUM(B14:B18)</f>
        <v>43528583.399999999</v>
      </c>
      <c r="C19" s="193">
        <f>SUM(C14:C18)</f>
        <v>146591480.33999997</v>
      </c>
      <c r="D19" s="193">
        <f>SUM(D14:D18)</f>
        <v>0</v>
      </c>
      <c r="E19" s="193">
        <f>SUM(E14:E18)</f>
        <v>0</v>
      </c>
      <c r="F19" s="193">
        <f>SUM(F14:F18)</f>
        <v>0</v>
      </c>
      <c r="G19" s="194">
        <f t="shared" si="0"/>
        <v>190120063.73999998</v>
      </c>
    </row>
    <row r="20" spans="1:7" ht="12" customHeight="1">
      <c r="A20" s="195"/>
      <c r="B20" s="196"/>
      <c r="C20" s="196"/>
      <c r="D20" s="196"/>
      <c r="E20" s="196"/>
      <c r="F20" s="196"/>
      <c r="G20" s="197"/>
    </row>
    <row r="21" spans="1:7" ht="18.75">
      <c r="A21" s="198" t="s">
        <v>621</v>
      </c>
      <c r="B21" s="199"/>
      <c r="C21" s="199"/>
      <c r="D21" s="199"/>
      <c r="E21" s="199"/>
      <c r="F21" s="199"/>
      <c r="G21" s="200"/>
    </row>
    <row r="22" spans="1:7" s="169" customFormat="1" ht="18.75">
      <c r="A22" s="186" t="s">
        <v>622</v>
      </c>
      <c r="B22" s="190"/>
      <c r="C22" s="190"/>
      <c r="D22" s="187"/>
      <c r="E22" s="187"/>
      <c r="F22" s="187"/>
      <c r="G22" s="189">
        <f t="shared" ref="G22:G46" si="1">SUM(B22:F22)</f>
        <v>0</v>
      </c>
    </row>
    <row r="23" spans="1:7" s="169" customFormat="1" ht="18.75">
      <c r="A23" s="186" t="s">
        <v>623</v>
      </c>
      <c r="B23" s="190"/>
      <c r="C23" s="190"/>
      <c r="D23" s="187"/>
      <c r="E23" s="187"/>
      <c r="F23" s="187"/>
      <c r="G23" s="189">
        <f t="shared" si="1"/>
        <v>0</v>
      </c>
    </row>
    <row r="24" spans="1:7" s="169" customFormat="1" ht="24.75" customHeight="1">
      <c r="A24" s="186" t="s">
        <v>624</v>
      </c>
      <c r="B24" s="187"/>
      <c r="C24" s="187">
        <f>256400+3000+3000</f>
        <v>262400</v>
      </c>
      <c r="D24" s="187"/>
      <c r="E24" s="187"/>
      <c r="F24" s="187"/>
      <c r="G24" s="189">
        <f t="shared" si="1"/>
        <v>262400</v>
      </c>
    </row>
    <row r="25" spans="1:7" s="169" customFormat="1" ht="24.75" customHeight="1">
      <c r="A25" s="186" t="s">
        <v>625</v>
      </c>
      <c r="B25" s="187"/>
      <c r="C25" s="187">
        <f>60550+255000</f>
        <v>315550</v>
      </c>
      <c r="D25" s="187"/>
      <c r="E25" s="187"/>
      <c r="F25" s="187"/>
      <c r="G25" s="189">
        <f t="shared" si="1"/>
        <v>315550</v>
      </c>
    </row>
    <row r="26" spans="1:7" s="169" customFormat="1" ht="18.75">
      <c r="A26" s="186" t="s">
        <v>626</v>
      </c>
      <c r="B26" s="190"/>
      <c r="C26" s="190"/>
      <c r="D26" s="187"/>
      <c r="E26" s="187"/>
      <c r="F26" s="187"/>
      <c r="G26" s="189">
        <f t="shared" si="1"/>
        <v>0</v>
      </c>
    </row>
    <row r="27" spans="1:7" s="169" customFormat="1" ht="75">
      <c r="A27" s="186" t="s">
        <v>627</v>
      </c>
      <c r="B27" s="187"/>
      <c r="C27" s="187"/>
      <c r="D27" s="187"/>
      <c r="E27" s="187"/>
      <c r="F27" s="187"/>
      <c r="G27" s="189">
        <f t="shared" si="1"/>
        <v>0</v>
      </c>
    </row>
    <row r="28" spans="1:7" s="169" customFormat="1" ht="37.5">
      <c r="A28" s="186" t="s">
        <v>628</v>
      </c>
      <c r="B28" s="190"/>
      <c r="C28" s="190"/>
      <c r="D28" s="187"/>
      <c r="E28" s="187"/>
      <c r="F28" s="187"/>
      <c r="G28" s="189">
        <f t="shared" si="1"/>
        <v>0</v>
      </c>
    </row>
    <row r="29" spans="1:7" s="169" customFormat="1" ht="26.25" customHeight="1">
      <c r="A29" s="186" t="s">
        <v>629</v>
      </c>
      <c r="B29" s="187"/>
      <c r="C29" s="187"/>
      <c r="D29" s="187"/>
      <c r="E29" s="187"/>
      <c r="F29" s="187"/>
      <c r="G29" s="189">
        <f t="shared" si="1"/>
        <v>0</v>
      </c>
    </row>
    <row r="30" spans="1:7" s="169" customFormat="1" ht="18.75">
      <c r="A30" s="186" t="s">
        <v>630</v>
      </c>
      <c r="B30" s="190"/>
      <c r="C30" s="190"/>
      <c r="D30" s="187"/>
      <c r="E30" s="187"/>
      <c r="F30" s="187"/>
      <c r="G30" s="189">
        <f t="shared" si="1"/>
        <v>0</v>
      </c>
    </row>
    <row r="31" spans="1:7" s="169" customFormat="1" ht="37.5">
      <c r="A31" s="186" t="s">
        <v>631</v>
      </c>
      <c r="B31" s="187">
        <f>1126000+50000+5864010</f>
        <v>7040010</v>
      </c>
      <c r="C31" s="187">
        <f>6402297+28027934+26984943.7+43540</f>
        <v>61458714.700000003</v>
      </c>
      <c r="D31" s="187"/>
      <c r="E31" s="187"/>
      <c r="F31" s="187"/>
      <c r="G31" s="189">
        <f t="shared" si="1"/>
        <v>68498724.700000003</v>
      </c>
    </row>
    <row r="32" spans="1:7" s="169" customFormat="1" ht="18.75">
      <c r="A32" s="186" t="s">
        <v>632</v>
      </c>
      <c r="B32" s="187"/>
      <c r="C32" s="187">
        <f>64010.28+360+12540+107512.7</f>
        <v>184422.97999999998</v>
      </c>
      <c r="D32" s="187"/>
      <c r="E32" s="187"/>
      <c r="F32" s="187"/>
      <c r="G32" s="189">
        <f t="shared" si="1"/>
        <v>184422.97999999998</v>
      </c>
    </row>
    <row r="33" spans="1:7" s="169" customFormat="1" ht="18.75">
      <c r="A33" s="186" t="s">
        <v>633</v>
      </c>
      <c r="B33" s="187"/>
      <c r="C33" s="187">
        <v>10000</v>
      </c>
      <c r="D33" s="187"/>
      <c r="E33" s="187"/>
      <c r="F33" s="187"/>
      <c r="G33" s="189">
        <f t="shared" si="1"/>
        <v>10000</v>
      </c>
    </row>
    <row r="34" spans="1:7" s="169" customFormat="1" ht="18.75">
      <c r="A34" s="186" t="s">
        <v>634</v>
      </c>
      <c r="B34" s="187"/>
      <c r="C34" s="187">
        <f>185302.5+307185</f>
        <v>492487.5</v>
      </c>
      <c r="D34" s="187"/>
      <c r="E34" s="187"/>
      <c r="F34" s="187"/>
      <c r="G34" s="189">
        <f t="shared" si="1"/>
        <v>492487.5</v>
      </c>
    </row>
    <row r="35" spans="1:7" s="169" customFormat="1" ht="18.75">
      <c r="A35" s="186" t="s">
        <v>635</v>
      </c>
      <c r="B35" s="187"/>
      <c r="C35" s="187" t="s">
        <v>556</v>
      </c>
      <c r="D35" s="187"/>
      <c r="E35" s="187"/>
      <c r="F35" s="187"/>
      <c r="G35" s="189">
        <f t="shared" si="1"/>
        <v>0</v>
      </c>
    </row>
    <row r="36" spans="1:7" s="169" customFormat="1" ht="37.5">
      <c r="A36" s="186" t="s">
        <v>636</v>
      </c>
      <c r="B36" s="187"/>
      <c r="C36" s="187">
        <f>1741000+335000</f>
        <v>2076000</v>
      </c>
      <c r="D36" s="187"/>
      <c r="E36" s="187"/>
      <c r="F36" s="187"/>
      <c r="G36" s="189">
        <f t="shared" si="1"/>
        <v>2076000</v>
      </c>
    </row>
    <row r="37" spans="1:7" s="169" customFormat="1" ht="18.75">
      <c r="A37" s="186" t="s">
        <v>637</v>
      </c>
      <c r="B37" s="187"/>
      <c r="C37" s="187">
        <f>4663000+1889920+1907920</f>
        <v>8460840</v>
      </c>
      <c r="D37" s="187"/>
      <c r="E37" s="187"/>
      <c r="F37" s="187"/>
      <c r="G37" s="189"/>
    </row>
    <row r="38" spans="1:7" s="169" customFormat="1" ht="37.5">
      <c r="A38" s="186" t="s">
        <v>638</v>
      </c>
      <c r="B38" s="187"/>
      <c r="C38" s="187"/>
      <c r="D38" s="187"/>
      <c r="E38" s="187"/>
      <c r="F38" s="187"/>
      <c r="G38" s="189">
        <f t="shared" si="1"/>
        <v>0</v>
      </c>
    </row>
    <row r="39" spans="1:7" s="169" customFormat="1" ht="18.75">
      <c r="A39" s="186" t="s">
        <v>639</v>
      </c>
      <c r="B39" s="187"/>
      <c r="C39" s="187"/>
      <c r="D39" s="187"/>
      <c r="E39" s="187"/>
      <c r="F39" s="187"/>
      <c r="G39" s="189">
        <f t="shared" si="1"/>
        <v>0</v>
      </c>
    </row>
    <row r="40" spans="1:7" s="169" customFormat="1" ht="18.75">
      <c r="A40" s="186" t="s">
        <v>640</v>
      </c>
      <c r="B40" s="187"/>
      <c r="C40" s="187"/>
      <c r="D40" s="187"/>
      <c r="E40" s="187"/>
      <c r="F40" s="187"/>
      <c r="G40" s="189">
        <f t="shared" si="1"/>
        <v>0</v>
      </c>
    </row>
    <row r="41" spans="1:7" s="169" customFormat="1" ht="18.75">
      <c r="A41" s="186" t="s">
        <v>641</v>
      </c>
      <c r="B41" s="187"/>
      <c r="C41" s="187">
        <f>119855.73+486211.9+183470.66</f>
        <v>789538.29</v>
      </c>
      <c r="D41" s="187"/>
      <c r="E41" s="187"/>
      <c r="F41" s="187"/>
      <c r="G41" s="189">
        <f t="shared" si="1"/>
        <v>789538.29</v>
      </c>
    </row>
    <row r="42" spans="1:7" s="169" customFormat="1" ht="18.75">
      <c r="A42" s="186" t="s">
        <v>642</v>
      </c>
      <c r="B42" s="187"/>
      <c r="C42" s="187">
        <v>76800</v>
      </c>
      <c r="D42" s="187"/>
      <c r="E42" s="187"/>
      <c r="F42" s="187"/>
      <c r="G42" s="189">
        <f t="shared" si="1"/>
        <v>76800</v>
      </c>
    </row>
    <row r="43" spans="1:7" s="169" customFormat="1" ht="18.75">
      <c r="A43" s="186" t="s">
        <v>643</v>
      </c>
      <c r="B43" s="187"/>
      <c r="C43" s="187"/>
      <c r="D43" s="187"/>
      <c r="E43" s="187"/>
      <c r="F43" s="187"/>
      <c r="G43" s="189">
        <f t="shared" si="1"/>
        <v>0</v>
      </c>
    </row>
    <row r="44" spans="1:7" s="169" customFormat="1" ht="56.25">
      <c r="A44" s="186" t="s">
        <v>644</v>
      </c>
      <c r="B44" s="187"/>
      <c r="C44" s="187">
        <v>22842547</v>
      </c>
      <c r="D44" s="187"/>
      <c r="E44" s="187"/>
      <c r="F44" s="187"/>
      <c r="G44" s="189">
        <f t="shared" si="1"/>
        <v>22842547</v>
      </c>
    </row>
    <row r="45" spans="1:7" s="169" customFormat="1" ht="37.5">
      <c r="A45" s="186" t="s">
        <v>645</v>
      </c>
      <c r="B45" s="187"/>
      <c r="C45" s="187">
        <f>17400+32400+17400+97332.5</f>
        <v>164532.5</v>
      </c>
      <c r="D45" s="187"/>
      <c r="E45" s="187"/>
      <c r="F45" s="187"/>
      <c r="G45" s="189">
        <f t="shared" si="1"/>
        <v>164532.5</v>
      </c>
    </row>
    <row r="46" spans="1:7" s="169" customFormat="1" ht="18.75">
      <c r="A46" s="192" t="s">
        <v>646</v>
      </c>
      <c r="B46" s="201">
        <f>SUM(B22:B45)</f>
        <v>7040010</v>
      </c>
      <c r="C46" s="201">
        <f>SUM(C22:C45)</f>
        <v>97133832.970000014</v>
      </c>
      <c r="D46" s="201">
        <f>SUM(D22:D31)</f>
        <v>0</v>
      </c>
      <c r="E46" s="201">
        <f>SUM(E22:E31)</f>
        <v>0</v>
      </c>
      <c r="F46" s="201">
        <f>SUM(F22:F31)</f>
        <v>0</v>
      </c>
      <c r="G46" s="194">
        <f t="shared" si="1"/>
        <v>104173842.97000001</v>
      </c>
    </row>
    <row r="47" spans="1:7" s="169" customFormat="1" ht="19.5" thickBot="1">
      <c r="A47" s="202" t="s">
        <v>647</v>
      </c>
      <c r="B47" s="203">
        <f>B19-B46</f>
        <v>36488573.399999999</v>
      </c>
      <c r="C47" s="203">
        <f>C19-C46</f>
        <v>49457647.36999996</v>
      </c>
      <c r="D47" s="203">
        <f>D19-D46</f>
        <v>0</v>
      </c>
      <c r="E47" s="203">
        <f>E19-E46</f>
        <v>0</v>
      </c>
      <c r="F47" s="203">
        <f>F19-F46</f>
        <v>0</v>
      </c>
      <c r="G47" s="204">
        <f>SUM(B47:F47)</f>
        <v>85946220.769999951</v>
      </c>
    </row>
    <row r="48" spans="1:7" ht="19.5" thickTop="1">
      <c r="A48" s="205" t="s">
        <v>648</v>
      </c>
      <c r="B48" s="205"/>
      <c r="C48" s="205"/>
      <c r="D48" s="205"/>
    </row>
    <row r="49" spans="1:5" ht="18.75">
      <c r="A49" s="205" t="s">
        <v>649</v>
      </c>
      <c r="B49" s="205"/>
      <c r="C49" s="205"/>
      <c r="D49" s="205"/>
    </row>
    <row r="50" spans="1:5" ht="18.75">
      <c r="A50" s="205"/>
      <c r="B50" s="205"/>
      <c r="C50" s="205"/>
      <c r="D50" s="205"/>
    </row>
    <row r="51" spans="1:5" s="169" customFormat="1" ht="18.75">
      <c r="A51" s="205"/>
      <c r="B51" s="205"/>
      <c r="C51" s="206"/>
      <c r="D51" s="205"/>
    </row>
    <row r="52" spans="1:5" s="169" customFormat="1" ht="15.75" customHeight="1">
      <c r="A52" s="207"/>
      <c r="B52" s="205"/>
      <c r="C52" s="205"/>
      <c r="D52" s="205"/>
    </row>
    <row r="53" spans="1:5" ht="18.75">
      <c r="A53" s="208"/>
      <c r="B53" s="205"/>
      <c r="C53" s="206"/>
      <c r="D53" s="170"/>
      <c r="E53" s="209" t="s">
        <v>650</v>
      </c>
    </row>
    <row r="54" spans="1:5" ht="18.75">
      <c r="A54" s="208"/>
      <c r="B54" s="205"/>
      <c r="C54" s="205"/>
      <c r="D54" s="170"/>
      <c r="E54" s="210" t="s">
        <v>600</v>
      </c>
    </row>
  </sheetData>
  <sheetProtection password="CCC5" sheet="1" objects="1" scenarios="1"/>
  <mergeCells count="6">
    <mergeCell ref="A5:G5"/>
    <mergeCell ref="A6:G6"/>
    <mergeCell ref="A7:G7"/>
    <mergeCell ref="A8:G8"/>
    <mergeCell ref="B9:C9"/>
    <mergeCell ref="A10:A1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54"/>
  <sheetViews>
    <sheetView topLeftCell="A40" workbookViewId="0">
      <selection activeCell="H62" sqref="H62"/>
    </sheetView>
  </sheetViews>
  <sheetFormatPr defaultRowHeight="15.75"/>
  <cols>
    <col min="1" max="8" width="9.140625" style="1"/>
    <col min="9" max="9" width="19.7109375" style="1" customWidth="1"/>
    <col min="10" max="16384" width="9.140625" style="1"/>
  </cols>
  <sheetData>
    <row r="1" spans="1:11">
      <c r="A1" s="1" t="s">
        <v>651</v>
      </c>
    </row>
    <row r="2" spans="1:11">
      <c r="A2" s="1" t="s">
        <v>652</v>
      </c>
    </row>
    <row r="5" spans="1:11">
      <c r="A5" s="108" t="s">
        <v>653</v>
      </c>
      <c r="B5" s="108"/>
      <c r="C5" s="108"/>
      <c r="D5" s="108"/>
      <c r="E5" s="108"/>
      <c r="F5" s="108"/>
      <c r="G5" s="108"/>
      <c r="H5" s="108"/>
      <c r="I5" s="108"/>
      <c r="J5" s="211"/>
      <c r="K5" s="211"/>
    </row>
    <row r="6" spans="1:11">
      <c r="A6" s="108" t="s">
        <v>654</v>
      </c>
      <c r="B6" s="108"/>
      <c r="C6" s="108"/>
      <c r="D6" s="108"/>
      <c r="E6" s="108"/>
      <c r="F6" s="108"/>
      <c r="G6" s="108"/>
      <c r="H6" s="108"/>
      <c r="I6" s="108"/>
      <c r="J6" s="211"/>
      <c r="K6" s="211"/>
    </row>
    <row r="9" spans="1:11">
      <c r="A9" s="1" t="s">
        <v>655</v>
      </c>
      <c r="D9" s="212" t="s">
        <v>656</v>
      </c>
    </row>
    <row r="11" spans="1:11">
      <c r="A11" s="1" t="s">
        <v>657</v>
      </c>
      <c r="I11" s="213">
        <v>366019411.97000003</v>
      </c>
    </row>
    <row r="13" spans="1:11">
      <c r="A13" s="1" t="s">
        <v>658</v>
      </c>
      <c r="B13" s="1" t="s">
        <v>659</v>
      </c>
    </row>
    <row r="16" spans="1:11">
      <c r="B16" s="1" t="s">
        <v>660</v>
      </c>
      <c r="I16" s="95"/>
    </row>
    <row r="17" spans="2:9">
      <c r="B17" s="89"/>
      <c r="C17" s="89"/>
      <c r="D17" s="89"/>
      <c r="E17" s="89"/>
      <c r="F17" s="89"/>
      <c r="I17" s="214" t="s">
        <v>661</v>
      </c>
    </row>
    <row r="18" spans="2:9">
      <c r="B18" s="3"/>
      <c r="C18" s="3"/>
      <c r="D18" s="3"/>
      <c r="E18" s="3"/>
      <c r="F18" s="3"/>
      <c r="I18" s="3"/>
    </row>
    <row r="19" spans="2:9">
      <c r="B19" s="3"/>
      <c r="C19" s="3"/>
      <c r="D19" s="3"/>
      <c r="E19" s="3"/>
      <c r="F19" s="3"/>
      <c r="I19" s="3"/>
    </row>
    <row r="21" spans="2:9">
      <c r="B21" s="1" t="s">
        <v>662</v>
      </c>
    </row>
    <row r="22" spans="2:9">
      <c r="B22" s="89"/>
      <c r="C22" s="89"/>
      <c r="D22" s="89"/>
      <c r="E22" s="89"/>
      <c r="F22" s="89"/>
      <c r="I22" s="215">
        <v>125194523.75</v>
      </c>
    </row>
    <row r="23" spans="2:9">
      <c r="B23" s="3"/>
      <c r="C23" s="3"/>
      <c r="D23" s="3"/>
      <c r="E23" s="3"/>
      <c r="F23" s="3"/>
      <c r="I23" s="3"/>
    </row>
    <row r="24" spans="2:9">
      <c r="B24" s="3"/>
      <c r="C24" s="3"/>
      <c r="D24" s="3"/>
      <c r="E24" s="3"/>
      <c r="F24" s="3"/>
      <c r="I24" s="3"/>
    </row>
    <row r="26" spans="2:9">
      <c r="B26" s="1" t="s">
        <v>663</v>
      </c>
    </row>
    <row r="27" spans="2:9">
      <c r="B27" s="89"/>
      <c r="C27" s="89"/>
      <c r="D27" s="89"/>
      <c r="E27" s="89"/>
      <c r="F27" s="89"/>
      <c r="I27" s="214">
        <v>87566889.560000002</v>
      </c>
    </row>
    <row r="28" spans="2:9">
      <c r="B28" s="3"/>
      <c r="C28" s="3"/>
      <c r="D28" s="3"/>
      <c r="E28" s="3"/>
      <c r="F28" s="3"/>
      <c r="I28" s="3"/>
    </row>
    <row r="29" spans="2:9">
      <c r="B29" s="3"/>
      <c r="C29" s="3"/>
      <c r="D29" s="3"/>
      <c r="E29" s="3"/>
      <c r="F29" s="3"/>
      <c r="I29" s="3"/>
    </row>
    <row r="30" spans="2:9">
      <c r="B30" s="216"/>
      <c r="C30" s="216"/>
      <c r="D30" s="216"/>
      <c r="E30" s="216"/>
      <c r="F30" s="216"/>
      <c r="G30" s="216"/>
      <c r="H30" s="216"/>
      <c r="I30" s="216"/>
    </row>
    <row r="31" spans="2:9">
      <c r="B31" s="1" t="s">
        <v>664</v>
      </c>
    </row>
    <row r="32" spans="2:9">
      <c r="B32" s="89"/>
      <c r="C32" s="89"/>
      <c r="D32" s="89"/>
      <c r="E32" s="89"/>
      <c r="F32" s="89"/>
      <c r="I32" s="214" t="s">
        <v>661</v>
      </c>
    </row>
    <row r="33" spans="1:9">
      <c r="B33" s="3"/>
      <c r="C33" s="3"/>
      <c r="D33" s="3"/>
      <c r="E33" s="3"/>
      <c r="F33" s="3"/>
      <c r="I33" s="3"/>
    </row>
    <row r="34" spans="1:9">
      <c r="B34" s="3"/>
      <c r="C34" s="3"/>
      <c r="D34" s="3"/>
      <c r="E34" s="3"/>
      <c r="F34" s="3"/>
      <c r="I34" s="3"/>
    </row>
    <row r="36" spans="1:9">
      <c r="A36" s="1" t="s">
        <v>665</v>
      </c>
      <c r="I36" s="217">
        <f>SUM(I22,I17,I27,I32)</f>
        <v>212761413.31</v>
      </c>
    </row>
    <row r="37" spans="1:9" ht="16.5" thickBot="1">
      <c r="A37" s="1" t="s">
        <v>666</v>
      </c>
      <c r="I37" s="218">
        <f>I11-I36</f>
        <v>153257998.66000003</v>
      </c>
    </row>
    <row r="38" spans="1:9" ht="16.5" thickTop="1">
      <c r="I38" s="219"/>
    </row>
    <row r="40" spans="1:9">
      <c r="F40" s="1" t="s">
        <v>667</v>
      </c>
    </row>
    <row r="41" spans="1:9">
      <c r="F41" s="1" t="s">
        <v>668</v>
      </c>
    </row>
    <row r="42" spans="1:9">
      <c r="F42" s="1" t="s">
        <v>669</v>
      </c>
    </row>
    <row r="43" spans="1:9">
      <c r="F43" s="1" t="s">
        <v>670</v>
      </c>
    </row>
    <row r="47" spans="1:9">
      <c r="F47" s="220" t="s">
        <v>671</v>
      </c>
    </row>
    <row r="48" spans="1:9">
      <c r="F48" s="1" t="s">
        <v>600</v>
      </c>
      <c r="G48" s="220"/>
    </row>
    <row r="49" spans="6:7">
      <c r="G49" s="221"/>
    </row>
    <row r="53" spans="6:7">
      <c r="F53" s="220" t="s">
        <v>560</v>
      </c>
    </row>
    <row r="54" spans="6:7">
      <c r="F54" s="1" t="s">
        <v>672</v>
      </c>
    </row>
  </sheetData>
  <sheetProtection password="CCC5" sheet="1" objects="1" scenarios="1"/>
  <mergeCells count="2">
    <mergeCell ref="A5:I5"/>
    <mergeCell ref="A6:I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71"/>
  <sheetViews>
    <sheetView topLeftCell="A10" workbookViewId="0">
      <selection activeCell="M61" sqref="M61"/>
    </sheetView>
  </sheetViews>
  <sheetFormatPr defaultRowHeight="14.25"/>
  <cols>
    <col min="1" max="1" width="3.42578125" style="223" customWidth="1"/>
    <col min="2" max="2" width="4" style="223" customWidth="1"/>
    <col min="3" max="6" width="9.140625" style="223"/>
    <col min="7" max="7" width="3.28515625" style="223" customWidth="1"/>
    <col min="8" max="8" width="9.140625" style="223" customWidth="1"/>
    <col min="9" max="9" width="19" style="223" customWidth="1"/>
    <col min="10" max="10" width="19.5703125" style="223" customWidth="1"/>
    <col min="11" max="252" width="9.140625" style="223"/>
    <col min="253" max="253" width="3.42578125" style="223" customWidth="1"/>
    <col min="254" max="254" width="4" style="223" customWidth="1"/>
    <col min="255" max="258" width="9.140625" style="223"/>
    <col min="259" max="259" width="3.28515625" style="223" customWidth="1"/>
    <col min="260" max="260" width="11.5703125" style="223" customWidth="1"/>
    <col min="261" max="261" width="19" style="223" customWidth="1"/>
    <col min="262" max="262" width="19.5703125" style="223" customWidth="1"/>
    <col min="263" max="264" width="9.140625" style="223"/>
    <col min="265" max="265" width="14" style="223" customWidth="1"/>
    <col min="266" max="508" width="9.140625" style="223"/>
    <col min="509" max="509" width="3.42578125" style="223" customWidth="1"/>
    <col min="510" max="510" width="4" style="223" customWidth="1"/>
    <col min="511" max="514" width="9.140625" style="223"/>
    <col min="515" max="515" width="3.28515625" style="223" customWidth="1"/>
    <col min="516" max="516" width="11.5703125" style="223" customWidth="1"/>
    <col min="517" max="517" width="19" style="223" customWidth="1"/>
    <col min="518" max="518" width="19.5703125" style="223" customWidth="1"/>
    <col min="519" max="520" width="9.140625" style="223"/>
    <col min="521" max="521" width="14" style="223" customWidth="1"/>
    <col min="522" max="764" width="9.140625" style="223"/>
    <col min="765" max="765" width="3.42578125" style="223" customWidth="1"/>
    <col min="766" max="766" width="4" style="223" customWidth="1"/>
    <col min="767" max="770" width="9.140625" style="223"/>
    <col min="771" max="771" width="3.28515625" style="223" customWidth="1"/>
    <col min="772" max="772" width="11.5703125" style="223" customWidth="1"/>
    <col min="773" max="773" width="19" style="223" customWidth="1"/>
    <col min="774" max="774" width="19.5703125" style="223" customWidth="1"/>
    <col min="775" max="776" width="9.140625" style="223"/>
    <col min="777" max="777" width="14" style="223" customWidth="1"/>
    <col min="778" max="1020" width="9.140625" style="223"/>
    <col min="1021" max="1021" width="3.42578125" style="223" customWidth="1"/>
    <col min="1022" max="1022" width="4" style="223" customWidth="1"/>
    <col min="1023" max="1026" width="9.140625" style="223"/>
    <col min="1027" max="1027" width="3.28515625" style="223" customWidth="1"/>
    <col min="1028" max="1028" width="11.5703125" style="223" customWidth="1"/>
    <col min="1029" max="1029" width="19" style="223" customWidth="1"/>
    <col min="1030" max="1030" width="19.5703125" style="223" customWidth="1"/>
    <col min="1031" max="1032" width="9.140625" style="223"/>
    <col min="1033" max="1033" width="14" style="223" customWidth="1"/>
    <col min="1034" max="1276" width="9.140625" style="223"/>
    <col min="1277" max="1277" width="3.42578125" style="223" customWidth="1"/>
    <col min="1278" max="1278" width="4" style="223" customWidth="1"/>
    <col min="1279" max="1282" width="9.140625" style="223"/>
    <col min="1283" max="1283" width="3.28515625" style="223" customWidth="1"/>
    <col min="1284" max="1284" width="11.5703125" style="223" customWidth="1"/>
    <col min="1285" max="1285" width="19" style="223" customWidth="1"/>
    <col min="1286" max="1286" width="19.5703125" style="223" customWidth="1"/>
    <col min="1287" max="1288" width="9.140625" style="223"/>
    <col min="1289" max="1289" width="14" style="223" customWidth="1"/>
    <col min="1290" max="1532" width="9.140625" style="223"/>
    <col min="1533" max="1533" width="3.42578125" style="223" customWidth="1"/>
    <col min="1534" max="1534" width="4" style="223" customWidth="1"/>
    <col min="1535" max="1538" width="9.140625" style="223"/>
    <col min="1539" max="1539" width="3.28515625" style="223" customWidth="1"/>
    <col min="1540" max="1540" width="11.5703125" style="223" customWidth="1"/>
    <col min="1541" max="1541" width="19" style="223" customWidth="1"/>
    <col min="1542" max="1542" width="19.5703125" style="223" customWidth="1"/>
    <col min="1543" max="1544" width="9.140625" style="223"/>
    <col min="1545" max="1545" width="14" style="223" customWidth="1"/>
    <col min="1546" max="1788" width="9.140625" style="223"/>
    <col min="1789" max="1789" width="3.42578125" style="223" customWidth="1"/>
    <col min="1790" max="1790" width="4" style="223" customWidth="1"/>
    <col min="1791" max="1794" width="9.140625" style="223"/>
    <col min="1795" max="1795" width="3.28515625" style="223" customWidth="1"/>
    <col min="1796" max="1796" width="11.5703125" style="223" customWidth="1"/>
    <col min="1797" max="1797" width="19" style="223" customWidth="1"/>
    <col min="1798" max="1798" width="19.5703125" style="223" customWidth="1"/>
    <col min="1799" max="1800" width="9.140625" style="223"/>
    <col min="1801" max="1801" width="14" style="223" customWidth="1"/>
    <col min="1802" max="2044" width="9.140625" style="223"/>
    <col min="2045" max="2045" width="3.42578125" style="223" customWidth="1"/>
    <col min="2046" max="2046" width="4" style="223" customWidth="1"/>
    <col min="2047" max="2050" width="9.140625" style="223"/>
    <col min="2051" max="2051" width="3.28515625" style="223" customWidth="1"/>
    <col min="2052" max="2052" width="11.5703125" style="223" customWidth="1"/>
    <col min="2053" max="2053" width="19" style="223" customWidth="1"/>
    <col min="2054" max="2054" width="19.5703125" style="223" customWidth="1"/>
    <col min="2055" max="2056" width="9.140625" style="223"/>
    <col min="2057" max="2057" width="14" style="223" customWidth="1"/>
    <col min="2058" max="2300" width="9.140625" style="223"/>
    <col min="2301" max="2301" width="3.42578125" style="223" customWidth="1"/>
    <col min="2302" max="2302" width="4" style="223" customWidth="1"/>
    <col min="2303" max="2306" width="9.140625" style="223"/>
    <col min="2307" max="2307" width="3.28515625" style="223" customWidth="1"/>
    <col min="2308" max="2308" width="11.5703125" style="223" customWidth="1"/>
    <col min="2309" max="2309" width="19" style="223" customWidth="1"/>
    <col min="2310" max="2310" width="19.5703125" style="223" customWidth="1"/>
    <col min="2311" max="2312" width="9.140625" style="223"/>
    <col min="2313" max="2313" width="14" style="223" customWidth="1"/>
    <col min="2314" max="2556" width="9.140625" style="223"/>
    <col min="2557" max="2557" width="3.42578125" style="223" customWidth="1"/>
    <col min="2558" max="2558" width="4" style="223" customWidth="1"/>
    <col min="2559" max="2562" width="9.140625" style="223"/>
    <col min="2563" max="2563" width="3.28515625" style="223" customWidth="1"/>
    <col min="2564" max="2564" width="11.5703125" style="223" customWidth="1"/>
    <col min="2565" max="2565" width="19" style="223" customWidth="1"/>
    <col min="2566" max="2566" width="19.5703125" style="223" customWidth="1"/>
    <col min="2567" max="2568" width="9.140625" style="223"/>
    <col min="2569" max="2569" width="14" style="223" customWidth="1"/>
    <col min="2570" max="2812" width="9.140625" style="223"/>
    <col min="2813" max="2813" width="3.42578125" style="223" customWidth="1"/>
    <col min="2814" max="2814" width="4" style="223" customWidth="1"/>
    <col min="2815" max="2818" width="9.140625" style="223"/>
    <col min="2819" max="2819" width="3.28515625" style="223" customWidth="1"/>
    <col min="2820" max="2820" width="11.5703125" style="223" customWidth="1"/>
    <col min="2821" max="2821" width="19" style="223" customWidth="1"/>
    <col min="2822" max="2822" width="19.5703125" style="223" customWidth="1"/>
    <col min="2823" max="2824" width="9.140625" style="223"/>
    <col min="2825" max="2825" width="14" style="223" customWidth="1"/>
    <col min="2826" max="3068" width="9.140625" style="223"/>
    <col min="3069" max="3069" width="3.42578125" style="223" customWidth="1"/>
    <col min="3070" max="3070" width="4" style="223" customWidth="1"/>
    <col min="3071" max="3074" width="9.140625" style="223"/>
    <col min="3075" max="3075" width="3.28515625" style="223" customWidth="1"/>
    <col min="3076" max="3076" width="11.5703125" style="223" customWidth="1"/>
    <col min="3077" max="3077" width="19" style="223" customWidth="1"/>
    <col min="3078" max="3078" width="19.5703125" style="223" customWidth="1"/>
    <col min="3079" max="3080" width="9.140625" style="223"/>
    <col min="3081" max="3081" width="14" style="223" customWidth="1"/>
    <col min="3082" max="3324" width="9.140625" style="223"/>
    <col min="3325" max="3325" width="3.42578125" style="223" customWidth="1"/>
    <col min="3326" max="3326" width="4" style="223" customWidth="1"/>
    <col min="3327" max="3330" width="9.140625" style="223"/>
    <col min="3331" max="3331" width="3.28515625" style="223" customWidth="1"/>
    <col min="3332" max="3332" width="11.5703125" style="223" customWidth="1"/>
    <col min="3333" max="3333" width="19" style="223" customWidth="1"/>
    <col min="3334" max="3334" width="19.5703125" style="223" customWidth="1"/>
    <col min="3335" max="3336" width="9.140625" style="223"/>
    <col min="3337" max="3337" width="14" style="223" customWidth="1"/>
    <col min="3338" max="3580" width="9.140625" style="223"/>
    <col min="3581" max="3581" width="3.42578125" style="223" customWidth="1"/>
    <col min="3582" max="3582" width="4" style="223" customWidth="1"/>
    <col min="3583" max="3586" width="9.140625" style="223"/>
    <col min="3587" max="3587" width="3.28515625" style="223" customWidth="1"/>
    <col min="3588" max="3588" width="11.5703125" style="223" customWidth="1"/>
    <col min="3589" max="3589" width="19" style="223" customWidth="1"/>
    <col min="3590" max="3590" width="19.5703125" style="223" customWidth="1"/>
    <col min="3591" max="3592" width="9.140625" style="223"/>
    <col min="3593" max="3593" width="14" style="223" customWidth="1"/>
    <col min="3594" max="3836" width="9.140625" style="223"/>
    <col min="3837" max="3837" width="3.42578125" style="223" customWidth="1"/>
    <col min="3838" max="3838" width="4" style="223" customWidth="1"/>
    <col min="3839" max="3842" width="9.140625" style="223"/>
    <col min="3843" max="3843" width="3.28515625" style="223" customWidth="1"/>
    <col min="3844" max="3844" width="11.5703125" style="223" customWidth="1"/>
    <col min="3845" max="3845" width="19" style="223" customWidth="1"/>
    <col min="3846" max="3846" width="19.5703125" style="223" customWidth="1"/>
    <col min="3847" max="3848" width="9.140625" style="223"/>
    <col min="3849" max="3849" width="14" style="223" customWidth="1"/>
    <col min="3850" max="4092" width="9.140625" style="223"/>
    <col min="4093" max="4093" width="3.42578125" style="223" customWidth="1"/>
    <col min="4094" max="4094" width="4" style="223" customWidth="1"/>
    <col min="4095" max="4098" width="9.140625" style="223"/>
    <col min="4099" max="4099" width="3.28515625" style="223" customWidth="1"/>
    <col min="4100" max="4100" width="11.5703125" style="223" customWidth="1"/>
    <col min="4101" max="4101" width="19" style="223" customWidth="1"/>
    <col min="4102" max="4102" width="19.5703125" style="223" customWidth="1"/>
    <col min="4103" max="4104" width="9.140625" style="223"/>
    <col min="4105" max="4105" width="14" style="223" customWidth="1"/>
    <col min="4106" max="4348" width="9.140625" style="223"/>
    <col min="4349" max="4349" width="3.42578125" style="223" customWidth="1"/>
    <col min="4350" max="4350" width="4" style="223" customWidth="1"/>
    <col min="4351" max="4354" width="9.140625" style="223"/>
    <col min="4355" max="4355" width="3.28515625" style="223" customWidth="1"/>
    <col min="4356" max="4356" width="11.5703125" style="223" customWidth="1"/>
    <col min="4357" max="4357" width="19" style="223" customWidth="1"/>
    <col min="4358" max="4358" width="19.5703125" style="223" customWidth="1"/>
    <col min="4359" max="4360" width="9.140625" style="223"/>
    <col min="4361" max="4361" width="14" style="223" customWidth="1"/>
    <col min="4362" max="4604" width="9.140625" style="223"/>
    <col min="4605" max="4605" width="3.42578125" style="223" customWidth="1"/>
    <col min="4606" max="4606" width="4" style="223" customWidth="1"/>
    <col min="4607" max="4610" width="9.140625" style="223"/>
    <col min="4611" max="4611" width="3.28515625" style="223" customWidth="1"/>
    <col min="4612" max="4612" width="11.5703125" style="223" customWidth="1"/>
    <col min="4613" max="4613" width="19" style="223" customWidth="1"/>
    <col min="4614" max="4614" width="19.5703125" style="223" customWidth="1"/>
    <col min="4615" max="4616" width="9.140625" style="223"/>
    <col min="4617" max="4617" width="14" style="223" customWidth="1"/>
    <col min="4618" max="4860" width="9.140625" style="223"/>
    <col min="4861" max="4861" width="3.42578125" style="223" customWidth="1"/>
    <col min="4862" max="4862" width="4" style="223" customWidth="1"/>
    <col min="4863" max="4866" width="9.140625" style="223"/>
    <col min="4867" max="4867" width="3.28515625" style="223" customWidth="1"/>
    <col min="4868" max="4868" width="11.5703125" style="223" customWidth="1"/>
    <col min="4869" max="4869" width="19" style="223" customWidth="1"/>
    <col min="4870" max="4870" width="19.5703125" style="223" customWidth="1"/>
    <col min="4871" max="4872" width="9.140625" style="223"/>
    <col min="4873" max="4873" width="14" style="223" customWidth="1"/>
    <col min="4874" max="5116" width="9.140625" style="223"/>
    <col min="5117" max="5117" width="3.42578125" style="223" customWidth="1"/>
    <col min="5118" max="5118" width="4" style="223" customWidth="1"/>
    <col min="5119" max="5122" width="9.140625" style="223"/>
    <col min="5123" max="5123" width="3.28515625" style="223" customWidth="1"/>
    <col min="5124" max="5124" width="11.5703125" style="223" customWidth="1"/>
    <col min="5125" max="5125" width="19" style="223" customWidth="1"/>
    <col min="5126" max="5126" width="19.5703125" style="223" customWidth="1"/>
    <col min="5127" max="5128" width="9.140625" style="223"/>
    <col min="5129" max="5129" width="14" style="223" customWidth="1"/>
    <col min="5130" max="5372" width="9.140625" style="223"/>
    <col min="5373" max="5373" width="3.42578125" style="223" customWidth="1"/>
    <col min="5374" max="5374" width="4" style="223" customWidth="1"/>
    <col min="5375" max="5378" width="9.140625" style="223"/>
    <col min="5379" max="5379" width="3.28515625" style="223" customWidth="1"/>
    <col min="5380" max="5380" width="11.5703125" style="223" customWidth="1"/>
    <col min="5381" max="5381" width="19" style="223" customWidth="1"/>
    <col min="5382" max="5382" width="19.5703125" style="223" customWidth="1"/>
    <col min="5383" max="5384" width="9.140625" style="223"/>
    <col min="5385" max="5385" width="14" style="223" customWidth="1"/>
    <col min="5386" max="5628" width="9.140625" style="223"/>
    <col min="5629" max="5629" width="3.42578125" style="223" customWidth="1"/>
    <col min="5630" max="5630" width="4" style="223" customWidth="1"/>
    <col min="5631" max="5634" width="9.140625" style="223"/>
    <col min="5635" max="5635" width="3.28515625" style="223" customWidth="1"/>
    <col min="5636" max="5636" width="11.5703125" style="223" customWidth="1"/>
    <col min="5637" max="5637" width="19" style="223" customWidth="1"/>
    <col min="5638" max="5638" width="19.5703125" style="223" customWidth="1"/>
    <col min="5639" max="5640" width="9.140625" style="223"/>
    <col min="5641" max="5641" width="14" style="223" customWidth="1"/>
    <col min="5642" max="5884" width="9.140625" style="223"/>
    <col min="5885" max="5885" width="3.42578125" style="223" customWidth="1"/>
    <col min="5886" max="5886" width="4" style="223" customWidth="1"/>
    <col min="5887" max="5890" width="9.140625" style="223"/>
    <col min="5891" max="5891" width="3.28515625" style="223" customWidth="1"/>
    <col min="5892" max="5892" width="11.5703125" style="223" customWidth="1"/>
    <col min="5893" max="5893" width="19" style="223" customWidth="1"/>
    <col min="5894" max="5894" width="19.5703125" style="223" customWidth="1"/>
    <col min="5895" max="5896" width="9.140625" style="223"/>
    <col min="5897" max="5897" width="14" style="223" customWidth="1"/>
    <col min="5898" max="6140" width="9.140625" style="223"/>
    <col min="6141" max="6141" width="3.42578125" style="223" customWidth="1"/>
    <col min="6142" max="6142" width="4" style="223" customWidth="1"/>
    <col min="6143" max="6146" width="9.140625" style="223"/>
    <col min="6147" max="6147" width="3.28515625" style="223" customWidth="1"/>
    <col min="6148" max="6148" width="11.5703125" style="223" customWidth="1"/>
    <col min="6149" max="6149" width="19" style="223" customWidth="1"/>
    <col min="6150" max="6150" width="19.5703125" style="223" customWidth="1"/>
    <col min="6151" max="6152" width="9.140625" style="223"/>
    <col min="6153" max="6153" width="14" style="223" customWidth="1"/>
    <col min="6154" max="6396" width="9.140625" style="223"/>
    <col min="6397" max="6397" width="3.42578125" style="223" customWidth="1"/>
    <col min="6398" max="6398" width="4" style="223" customWidth="1"/>
    <col min="6399" max="6402" width="9.140625" style="223"/>
    <col min="6403" max="6403" width="3.28515625" style="223" customWidth="1"/>
    <col min="6404" max="6404" width="11.5703125" style="223" customWidth="1"/>
    <col min="6405" max="6405" width="19" style="223" customWidth="1"/>
    <col min="6406" max="6406" width="19.5703125" style="223" customWidth="1"/>
    <col min="6407" max="6408" width="9.140625" style="223"/>
    <col min="6409" max="6409" width="14" style="223" customWidth="1"/>
    <col min="6410" max="6652" width="9.140625" style="223"/>
    <col min="6653" max="6653" width="3.42578125" style="223" customWidth="1"/>
    <col min="6654" max="6654" width="4" style="223" customWidth="1"/>
    <col min="6655" max="6658" width="9.140625" style="223"/>
    <col min="6659" max="6659" width="3.28515625" style="223" customWidth="1"/>
    <col min="6660" max="6660" width="11.5703125" style="223" customWidth="1"/>
    <col min="6661" max="6661" width="19" style="223" customWidth="1"/>
    <col min="6662" max="6662" width="19.5703125" style="223" customWidth="1"/>
    <col min="6663" max="6664" width="9.140625" style="223"/>
    <col min="6665" max="6665" width="14" style="223" customWidth="1"/>
    <col min="6666" max="6908" width="9.140625" style="223"/>
    <col min="6909" max="6909" width="3.42578125" style="223" customWidth="1"/>
    <col min="6910" max="6910" width="4" style="223" customWidth="1"/>
    <col min="6911" max="6914" width="9.140625" style="223"/>
    <col min="6915" max="6915" width="3.28515625" style="223" customWidth="1"/>
    <col min="6916" max="6916" width="11.5703125" style="223" customWidth="1"/>
    <col min="6917" max="6917" width="19" style="223" customWidth="1"/>
    <col min="6918" max="6918" width="19.5703125" style="223" customWidth="1"/>
    <col min="6919" max="6920" width="9.140625" style="223"/>
    <col min="6921" max="6921" width="14" style="223" customWidth="1"/>
    <col min="6922" max="7164" width="9.140625" style="223"/>
    <col min="7165" max="7165" width="3.42578125" style="223" customWidth="1"/>
    <col min="7166" max="7166" width="4" style="223" customWidth="1"/>
    <col min="7167" max="7170" width="9.140625" style="223"/>
    <col min="7171" max="7171" width="3.28515625" style="223" customWidth="1"/>
    <col min="7172" max="7172" width="11.5703125" style="223" customWidth="1"/>
    <col min="7173" max="7173" width="19" style="223" customWidth="1"/>
    <col min="7174" max="7174" width="19.5703125" style="223" customWidth="1"/>
    <col min="7175" max="7176" width="9.140625" style="223"/>
    <col min="7177" max="7177" width="14" style="223" customWidth="1"/>
    <col min="7178" max="7420" width="9.140625" style="223"/>
    <col min="7421" max="7421" width="3.42578125" style="223" customWidth="1"/>
    <col min="7422" max="7422" width="4" style="223" customWidth="1"/>
    <col min="7423" max="7426" width="9.140625" style="223"/>
    <col min="7427" max="7427" width="3.28515625" style="223" customWidth="1"/>
    <col min="7428" max="7428" width="11.5703125" style="223" customWidth="1"/>
    <col min="7429" max="7429" width="19" style="223" customWidth="1"/>
    <col min="7430" max="7430" width="19.5703125" style="223" customWidth="1"/>
    <col min="7431" max="7432" width="9.140625" style="223"/>
    <col min="7433" max="7433" width="14" style="223" customWidth="1"/>
    <col min="7434" max="7676" width="9.140625" style="223"/>
    <col min="7677" max="7677" width="3.42578125" style="223" customWidth="1"/>
    <col min="7678" max="7678" width="4" style="223" customWidth="1"/>
    <col min="7679" max="7682" width="9.140625" style="223"/>
    <col min="7683" max="7683" width="3.28515625" style="223" customWidth="1"/>
    <col min="7684" max="7684" width="11.5703125" style="223" customWidth="1"/>
    <col min="7685" max="7685" width="19" style="223" customWidth="1"/>
    <col min="7686" max="7686" width="19.5703125" style="223" customWidth="1"/>
    <col min="7687" max="7688" width="9.140625" style="223"/>
    <col min="7689" max="7689" width="14" style="223" customWidth="1"/>
    <col min="7690" max="7932" width="9.140625" style="223"/>
    <col min="7933" max="7933" width="3.42578125" style="223" customWidth="1"/>
    <col min="7934" max="7934" width="4" style="223" customWidth="1"/>
    <col min="7935" max="7938" width="9.140625" style="223"/>
    <col min="7939" max="7939" width="3.28515625" style="223" customWidth="1"/>
    <col min="7940" max="7940" width="11.5703125" style="223" customWidth="1"/>
    <col min="7941" max="7941" width="19" style="223" customWidth="1"/>
    <col min="7942" max="7942" width="19.5703125" style="223" customWidth="1"/>
    <col min="7943" max="7944" width="9.140625" style="223"/>
    <col min="7945" max="7945" width="14" style="223" customWidth="1"/>
    <col min="7946" max="8188" width="9.140625" style="223"/>
    <col min="8189" max="8189" width="3.42578125" style="223" customWidth="1"/>
    <col min="8190" max="8190" width="4" style="223" customWidth="1"/>
    <col min="8191" max="8194" width="9.140625" style="223"/>
    <col min="8195" max="8195" width="3.28515625" style="223" customWidth="1"/>
    <col min="8196" max="8196" width="11.5703125" style="223" customWidth="1"/>
    <col min="8197" max="8197" width="19" style="223" customWidth="1"/>
    <col min="8198" max="8198" width="19.5703125" style="223" customWidth="1"/>
    <col min="8199" max="8200" width="9.140625" style="223"/>
    <col min="8201" max="8201" width="14" style="223" customWidth="1"/>
    <col min="8202" max="8444" width="9.140625" style="223"/>
    <col min="8445" max="8445" width="3.42578125" style="223" customWidth="1"/>
    <col min="8446" max="8446" width="4" style="223" customWidth="1"/>
    <col min="8447" max="8450" width="9.140625" style="223"/>
    <col min="8451" max="8451" width="3.28515625" style="223" customWidth="1"/>
    <col min="8452" max="8452" width="11.5703125" style="223" customWidth="1"/>
    <col min="8453" max="8453" width="19" style="223" customWidth="1"/>
    <col min="8454" max="8454" width="19.5703125" style="223" customWidth="1"/>
    <col min="8455" max="8456" width="9.140625" style="223"/>
    <col min="8457" max="8457" width="14" style="223" customWidth="1"/>
    <col min="8458" max="8700" width="9.140625" style="223"/>
    <col min="8701" max="8701" width="3.42578125" style="223" customWidth="1"/>
    <col min="8702" max="8702" width="4" style="223" customWidth="1"/>
    <col min="8703" max="8706" width="9.140625" style="223"/>
    <col min="8707" max="8707" width="3.28515625" style="223" customWidth="1"/>
    <col min="8708" max="8708" width="11.5703125" style="223" customWidth="1"/>
    <col min="8709" max="8709" width="19" style="223" customWidth="1"/>
    <col min="8710" max="8710" width="19.5703125" style="223" customWidth="1"/>
    <col min="8711" max="8712" width="9.140625" style="223"/>
    <col min="8713" max="8713" width="14" style="223" customWidth="1"/>
    <col min="8714" max="8956" width="9.140625" style="223"/>
    <col min="8957" max="8957" width="3.42578125" style="223" customWidth="1"/>
    <col min="8958" max="8958" width="4" style="223" customWidth="1"/>
    <col min="8959" max="8962" width="9.140625" style="223"/>
    <col min="8963" max="8963" width="3.28515625" style="223" customWidth="1"/>
    <col min="8964" max="8964" width="11.5703125" style="223" customWidth="1"/>
    <col min="8965" max="8965" width="19" style="223" customWidth="1"/>
    <col min="8966" max="8966" width="19.5703125" style="223" customWidth="1"/>
    <col min="8967" max="8968" width="9.140625" style="223"/>
    <col min="8969" max="8969" width="14" style="223" customWidth="1"/>
    <col min="8970" max="9212" width="9.140625" style="223"/>
    <col min="9213" max="9213" width="3.42578125" style="223" customWidth="1"/>
    <col min="9214" max="9214" width="4" style="223" customWidth="1"/>
    <col min="9215" max="9218" width="9.140625" style="223"/>
    <col min="9219" max="9219" width="3.28515625" style="223" customWidth="1"/>
    <col min="9220" max="9220" width="11.5703125" style="223" customWidth="1"/>
    <col min="9221" max="9221" width="19" style="223" customWidth="1"/>
    <col min="9222" max="9222" width="19.5703125" style="223" customWidth="1"/>
    <col min="9223" max="9224" width="9.140625" style="223"/>
    <col min="9225" max="9225" width="14" style="223" customWidth="1"/>
    <col min="9226" max="9468" width="9.140625" style="223"/>
    <col min="9469" max="9469" width="3.42578125" style="223" customWidth="1"/>
    <col min="9470" max="9470" width="4" style="223" customWidth="1"/>
    <col min="9471" max="9474" width="9.140625" style="223"/>
    <col min="9475" max="9475" width="3.28515625" style="223" customWidth="1"/>
    <col min="9476" max="9476" width="11.5703125" style="223" customWidth="1"/>
    <col min="9477" max="9477" width="19" style="223" customWidth="1"/>
    <col min="9478" max="9478" width="19.5703125" style="223" customWidth="1"/>
    <col min="9479" max="9480" width="9.140625" style="223"/>
    <col min="9481" max="9481" width="14" style="223" customWidth="1"/>
    <col min="9482" max="9724" width="9.140625" style="223"/>
    <col min="9725" max="9725" width="3.42578125" style="223" customWidth="1"/>
    <col min="9726" max="9726" width="4" style="223" customWidth="1"/>
    <col min="9727" max="9730" width="9.140625" style="223"/>
    <col min="9731" max="9731" width="3.28515625" style="223" customWidth="1"/>
    <col min="9732" max="9732" width="11.5703125" style="223" customWidth="1"/>
    <col min="9733" max="9733" width="19" style="223" customWidth="1"/>
    <col min="9734" max="9734" width="19.5703125" style="223" customWidth="1"/>
    <col min="9735" max="9736" width="9.140625" style="223"/>
    <col min="9737" max="9737" width="14" style="223" customWidth="1"/>
    <col min="9738" max="9980" width="9.140625" style="223"/>
    <col min="9981" max="9981" width="3.42578125" style="223" customWidth="1"/>
    <col min="9982" max="9982" width="4" style="223" customWidth="1"/>
    <col min="9983" max="9986" width="9.140625" style="223"/>
    <col min="9987" max="9987" width="3.28515625" style="223" customWidth="1"/>
    <col min="9988" max="9988" width="11.5703125" style="223" customWidth="1"/>
    <col min="9989" max="9989" width="19" style="223" customWidth="1"/>
    <col min="9990" max="9990" width="19.5703125" style="223" customWidth="1"/>
    <col min="9991" max="9992" width="9.140625" style="223"/>
    <col min="9993" max="9993" width="14" style="223" customWidth="1"/>
    <col min="9994" max="10236" width="9.140625" style="223"/>
    <col min="10237" max="10237" width="3.42578125" style="223" customWidth="1"/>
    <col min="10238" max="10238" width="4" style="223" customWidth="1"/>
    <col min="10239" max="10242" width="9.140625" style="223"/>
    <col min="10243" max="10243" width="3.28515625" style="223" customWidth="1"/>
    <col min="10244" max="10244" width="11.5703125" style="223" customWidth="1"/>
    <col min="10245" max="10245" width="19" style="223" customWidth="1"/>
    <col min="10246" max="10246" width="19.5703125" style="223" customWidth="1"/>
    <col min="10247" max="10248" width="9.140625" style="223"/>
    <col min="10249" max="10249" width="14" style="223" customWidth="1"/>
    <col min="10250" max="10492" width="9.140625" style="223"/>
    <col min="10493" max="10493" width="3.42578125" style="223" customWidth="1"/>
    <col min="10494" max="10494" width="4" style="223" customWidth="1"/>
    <col min="10495" max="10498" width="9.140625" style="223"/>
    <col min="10499" max="10499" width="3.28515625" style="223" customWidth="1"/>
    <col min="10500" max="10500" width="11.5703125" style="223" customWidth="1"/>
    <col min="10501" max="10501" width="19" style="223" customWidth="1"/>
    <col min="10502" max="10502" width="19.5703125" style="223" customWidth="1"/>
    <col min="10503" max="10504" width="9.140625" style="223"/>
    <col min="10505" max="10505" width="14" style="223" customWidth="1"/>
    <col min="10506" max="10748" width="9.140625" style="223"/>
    <col min="10749" max="10749" width="3.42578125" style="223" customWidth="1"/>
    <col min="10750" max="10750" width="4" style="223" customWidth="1"/>
    <col min="10751" max="10754" width="9.140625" style="223"/>
    <col min="10755" max="10755" width="3.28515625" style="223" customWidth="1"/>
    <col min="10756" max="10756" width="11.5703125" style="223" customWidth="1"/>
    <col min="10757" max="10757" width="19" style="223" customWidth="1"/>
    <col min="10758" max="10758" width="19.5703125" style="223" customWidth="1"/>
    <col min="10759" max="10760" width="9.140625" style="223"/>
    <col min="10761" max="10761" width="14" style="223" customWidth="1"/>
    <col min="10762" max="11004" width="9.140625" style="223"/>
    <col min="11005" max="11005" width="3.42578125" style="223" customWidth="1"/>
    <col min="11006" max="11006" width="4" style="223" customWidth="1"/>
    <col min="11007" max="11010" width="9.140625" style="223"/>
    <col min="11011" max="11011" width="3.28515625" style="223" customWidth="1"/>
    <col min="11012" max="11012" width="11.5703125" style="223" customWidth="1"/>
    <col min="11013" max="11013" width="19" style="223" customWidth="1"/>
    <col min="11014" max="11014" width="19.5703125" style="223" customWidth="1"/>
    <col min="11015" max="11016" width="9.140625" style="223"/>
    <col min="11017" max="11017" width="14" style="223" customWidth="1"/>
    <col min="11018" max="11260" width="9.140625" style="223"/>
    <col min="11261" max="11261" width="3.42578125" style="223" customWidth="1"/>
    <col min="11262" max="11262" width="4" style="223" customWidth="1"/>
    <col min="11263" max="11266" width="9.140625" style="223"/>
    <col min="11267" max="11267" width="3.28515625" style="223" customWidth="1"/>
    <col min="11268" max="11268" width="11.5703125" style="223" customWidth="1"/>
    <col min="11269" max="11269" width="19" style="223" customWidth="1"/>
    <col min="11270" max="11270" width="19.5703125" style="223" customWidth="1"/>
    <col min="11271" max="11272" width="9.140625" style="223"/>
    <col min="11273" max="11273" width="14" style="223" customWidth="1"/>
    <col min="11274" max="11516" width="9.140625" style="223"/>
    <col min="11517" max="11517" width="3.42578125" style="223" customWidth="1"/>
    <col min="11518" max="11518" width="4" style="223" customWidth="1"/>
    <col min="11519" max="11522" width="9.140625" style="223"/>
    <col min="11523" max="11523" width="3.28515625" style="223" customWidth="1"/>
    <col min="11524" max="11524" width="11.5703125" style="223" customWidth="1"/>
    <col min="11525" max="11525" width="19" style="223" customWidth="1"/>
    <col min="11526" max="11526" width="19.5703125" style="223" customWidth="1"/>
    <col min="11527" max="11528" width="9.140625" style="223"/>
    <col min="11529" max="11529" width="14" style="223" customWidth="1"/>
    <col min="11530" max="11772" width="9.140625" style="223"/>
    <col min="11773" max="11773" width="3.42578125" style="223" customWidth="1"/>
    <col min="11774" max="11774" width="4" style="223" customWidth="1"/>
    <col min="11775" max="11778" width="9.140625" style="223"/>
    <col min="11779" max="11779" width="3.28515625" style="223" customWidth="1"/>
    <col min="11780" max="11780" width="11.5703125" style="223" customWidth="1"/>
    <col min="11781" max="11781" width="19" style="223" customWidth="1"/>
    <col min="11782" max="11782" width="19.5703125" style="223" customWidth="1"/>
    <col min="11783" max="11784" width="9.140625" style="223"/>
    <col min="11785" max="11785" width="14" style="223" customWidth="1"/>
    <col min="11786" max="12028" width="9.140625" style="223"/>
    <col min="12029" max="12029" width="3.42578125" style="223" customWidth="1"/>
    <col min="12030" max="12030" width="4" style="223" customWidth="1"/>
    <col min="12031" max="12034" width="9.140625" style="223"/>
    <col min="12035" max="12035" width="3.28515625" style="223" customWidth="1"/>
    <col min="12036" max="12036" width="11.5703125" style="223" customWidth="1"/>
    <col min="12037" max="12037" width="19" style="223" customWidth="1"/>
    <col min="12038" max="12038" width="19.5703125" style="223" customWidth="1"/>
    <col min="12039" max="12040" width="9.140625" style="223"/>
    <col min="12041" max="12041" width="14" style="223" customWidth="1"/>
    <col min="12042" max="12284" width="9.140625" style="223"/>
    <col min="12285" max="12285" width="3.42578125" style="223" customWidth="1"/>
    <col min="12286" max="12286" width="4" style="223" customWidth="1"/>
    <col min="12287" max="12290" width="9.140625" style="223"/>
    <col min="12291" max="12291" width="3.28515625" style="223" customWidth="1"/>
    <col min="12292" max="12292" width="11.5703125" style="223" customWidth="1"/>
    <col min="12293" max="12293" width="19" style="223" customWidth="1"/>
    <col min="12294" max="12294" width="19.5703125" style="223" customWidth="1"/>
    <col min="12295" max="12296" width="9.140625" style="223"/>
    <col min="12297" max="12297" width="14" style="223" customWidth="1"/>
    <col min="12298" max="12540" width="9.140625" style="223"/>
    <col min="12541" max="12541" width="3.42578125" style="223" customWidth="1"/>
    <col min="12542" max="12542" width="4" style="223" customWidth="1"/>
    <col min="12543" max="12546" width="9.140625" style="223"/>
    <col min="12547" max="12547" width="3.28515625" style="223" customWidth="1"/>
    <col min="12548" max="12548" width="11.5703125" style="223" customWidth="1"/>
    <col min="12549" max="12549" width="19" style="223" customWidth="1"/>
    <col min="12550" max="12550" width="19.5703125" style="223" customWidth="1"/>
    <col min="12551" max="12552" width="9.140625" style="223"/>
    <col min="12553" max="12553" width="14" style="223" customWidth="1"/>
    <col min="12554" max="12796" width="9.140625" style="223"/>
    <col min="12797" max="12797" width="3.42578125" style="223" customWidth="1"/>
    <col min="12798" max="12798" width="4" style="223" customWidth="1"/>
    <col min="12799" max="12802" width="9.140625" style="223"/>
    <col min="12803" max="12803" width="3.28515625" style="223" customWidth="1"/>
    <col min="12804" max="12804" width="11.5703125" style="223" customWidth="1"/>
    <col min="12805" max="12805" width="19" style="223" customWidth="1"/>
    <col min="12806" max="12806" width="19.5703125" style="223" customWidth="1"/>
    <col min="12807" max="12808" width="9.140625" style="223"/>
    <col min="12809" max="12809" width="14" style="223" customWidth="1"/>
    <col min="12810" max="13052" width="9.140625" style="223"/>
    <col min="13053" max="13053" width="3.42578125" style="223" customWidth="1"/>
    <col min="13054" max="13054" width="4" style="223" customWidth="1"/>
    <col min="13055" max="13058" width="9.140625" style="223"/>
    <col min="13059" max="13059" width="3.28515625" style="223" customWidth="1"/>
    <col min="13060" max="13060" width="11.5703125" style="223" customWidth="1"/>
    <col min="13061" max="13061" width="19" style="223" customWidth="1"/>
    <col min="13062" max="13062" width="19.5703125" style="223" customWidth="1"/>
    <col min="13063" max="13064" width="9.140625" style="223"/>
    <col min="13065" max="13065" width="14" style="223" customWidth="1"/>
    <col min="13066" max="13308" width="9.140625" style="223"/>
    <col min="13309" max="13309" width="3.42578125" style="223" customWidth="1"/>
    <col min="13310" max="13310" width="4" style="223" customWidth="1"/>
    <col min="13311" max="13314" width="9.140625" style="223"/>
    <col min="13315" max="13315" width="3.28515625" style="223" customWidth="1"/>
    <col min="13316" max="13316" width="11.5703125" style="223" customWidth="1"/>
    <col min="13317" max="13317" width="19" style="223" customWidth="1"/>
    <col min="13318" max="13318" width="19.5703125" style="223" customWidth="1"/>
    <col min="13319" max="13320" width="9.140625" style="223"/>
    <col min="13321" max="13321" width="14" style="223" customWidth="1"/>
    <col min="13322" max="13564" width="9.140625" style="223"/>
    <col min="13565" max="13565" width="3.42578125" style="223" customWidth="1"/>
    <col min="13566" max="13566" width="4" style="223" customWidth="1"/>
    <col min="13567" max="13570" width="9.140625" style="223"/>
    <col min="13571" max="13571" width="3.28515625" style="223" customWidth="1"/>
    <col min="13572" max="13572" width="11.5703125" style="223" customWidth="1"/>
    <col min="13573" max="13573" width="19" style="223" customWidth="1"/>
    <col min="13574" max="13574" width="19.5703125" style="223" customWidth="1"/>
    <col min="13575" max="13576" width="9.140625" style="223"/>
    <col min="13577" max="13577" width="14" style="223" customWidth="1"/>
    <col min="13578" max="13820" width="9.140625" style="223"/>
    <col min="13821" max="13821" width="3.42578125" style="223" customWidth="1"/>
    <col min="13822" max="13822" width="4" style="223" customWidth="1"/>
    <col min="13823" max="13826" width="9.140625" style="223"/>
    <col min="13827" max="13827" width="3.28515625" style="223" customWidth="1"/>
    <col min="13828" max="13828" width="11.5703125" style="223" customWidth="1"/>
    <col min="13829" max="13829" width="19" style="223" customWidth="1"/>
    <col min="13830" max="13830" width="19.5703125" style="223" customWidth="1"/>
    <col min="13831" max="13832" width="9.140625" style="223"/>
    <col min="13833" max="13833" width="14" style="223" customWidth="1"/>
    <col min="13834" max="14076" width="9.140625" style="223"/>
    <col min="14077" max="14077" width="3.42578125" style="223" customWidth="1"/>
    <col min="14078" max="14078" width="4" style="223" customWidth="1"/>
    <col min="14079" max="14082" width="9.140625" style="223"/>
    <col min="14083" max="14083" width="3.28515625" style="223" customWidth="1"/>
    <col min="14084" max="14084" width="11.5703125" style="223" customWidth="1"/>
    <col min="14085" max="14085" width="19" style="223" customWidth="1"/>
    <col min="14086" max="14086" width="19.5703125" style="223" customWidth="1"/>
    <col min="14087" max="14088" width="9.140625" style="223"/>
    <col min="14089" max="14089" width="14" style="223" customWidth="1"/>
    <col min="14090" max="14332" width="9.140625" style="223"/>
    <col min="14333" max="14333" width="3.42578125" style="223" customWidth="1"/>
    <col min="14334" max="14334" width="4" style="223" customWidth="1"/>
    <col min="14335" max="14338" width="9.140625" style="223"/>
    <col min="14339" max="14339" width="3.28515625" style="223" customWidth="1"/>
    <col min="14340" max="14340" width="11.5703125" style="223" customWidth="1"/>
    <col min="14341" max="14341" width="19" style="223" customWidth="1"/>
    <col min="14342" max="14342" width="19.5703125" style="223" customWidth="1"/>
    <col min="14343" max="14344" width="9.140625" style="223"/>
    <col min="14345" max="14345" width="14" style="223" customWidth="1"/>
    <col min="14346" max="14588" width="9.140625" style="223"/>
    <col min="14589" max="14589" width="3.42578125" style="223" customWidth="1"/>
    <col min="14590" max="14590" width="4" style="223" customWidth="1"/>
    <col min="14591" max="14594" width="9.140625" style="223"/>
    <col min="14595" max="14595" width="3.28515625" style="223" customWidth="1"/>
    <col min="14596" max="14596" width="11.5703125" style="223" customWidth="1"/>
    <col min="14597" max="14597" width="19" style="223" customWidth="1"/>
    <col min="14598" max="14598" width="19.5703125" style="223" customWidth="1"/>
    <col min="14599" max="14600" width="9.140625" style="223"/>
    <col min="14601" max="14601" width="14" style="223" customWidth="1"/>
    <col min="14602" max="14844" width="9.140625" style="223"/>
    <col min="14845" max="14845" width="3.42578125" style="223" customWidth="1"/>
    <col min="14846" max="14846" width="4" style="223" customWidth="1"/>
    <col min="14847" max="14850" width="9.140625" style="223"/>
    <col min="14851" max="14851" width="3.28515625" style="223" customWidth="1"/>
    <col min="14852" max="14852" width="11.5703125" style="223" customWidth="1"/>
    <col min="14853" max="14853" width="19" style="223" customWidth="1"/>
    <col min="14854" max="14854" width="19.5703125" style="223" customWidth="1"/>
    <col min="14855" max="14856" width="9.140625" style="223"/>
    <col min="14857" max="14857" width="14" style="223" customWidth="1"/>
    <col min="14858" max="15100" width="9.140625" style="223"/>
    <col min="15101" max="15101" width="3.42578125" style="223" customWidth="1"/>
    <col min="15102" max="15102" width="4" style="223" customWidth="1"/>
    <col min="15103" max="15106" width="9.140625" style="223"/>
    <col min="15107" max="15107" width="3.28515625" style="223" customWidth="1"/>
    <col min="15108" max="15108" width="11.5703125" style="223" customWidth="1"/>
    <col min="15109" max="15109" width="19" style="223" customWidth="1"/>
    <col min="15110" max="15110" width="19.5703125" style="223" customWidth="1"/>
    <col min="15111" max="15112" width="9.140625" style="223"/>
    <col min="15113" max="15113" width="14" style="223" customWidth="1"/>
    <col min="15114" max="15356" width="9.140625" style="223"/>
    <col min="15357" max="15357" width="3.42578125" style="223" customWidth="1"/>
    <col min="15358" max="15358" width="4" style="223" customWidth="1"/>
    <col min="15359" max="15362" width="9.140625" style="223"/>
    <col min="15363" max="15363" width="3.28515625" style="223" customWidth="1"/>
    <col min="15364" max="15364" width="11.5703125" style="223" customWidth="1"/>
    <col min="15365" max="15365" width="19" style="223" customWidth="1"/>
    <col min="15366" max="15366" width="19.5703125" style="223" customWidth="1"/>
    <col min="15367" max="15368" width="9.140625" style="223"/>
    <col min="15369" max="15369" width="14" style="223" customWidth="1"/>
    <col min="15370" max="15612" width="9.140625" style="223"/>
    <col min="15613" max="15613" width="3.42578125" style="223" customWidth="1"/>
    <col min="15614" max="15614" width="4" style="223" customWidth="1"/>
    <col min="15615" max="15618" width="9.140625" style="223"/>
    <col min="15619" max="15619" width="3.28515625" style="223" customWidth="1"/>
    <col min="15620" max="15620" width="11.5703125" style="223" customWidth="1"/>
    <col min="15621" max="15621" width="19" style="223" customWidth="1"/>
    <col min="15622" max="15622" width="19.5703125" style="223" customWidth="1"/>
    <col min="15623" max="15624" width="9.140625" style="223"/>
    <col min="15625" max="15625" width="14" style="223" customWidth="1"/>
    <col min="15626" max="15868" width="9.140625" style="223"/>
    <col min="15869" max="15869" width="3.42578125" style="223" customWidth="1"/>
    <col min="15870" max="15870" width="4" style="223" customWidth="1"/>
    <col min="15871" max="15874" width="9.140625" style="223"/>
    <col min="15875" max="15875" width="3.28515625" style="223" customWidth="1"/>
    <col min="15876" max="15876" width="11.5703125" style="223" customWidth="1"/>
    <col min="15877" max="15877" width="19" style="223" customWidth="1"/>
    <col min="15878" max="15878" width="19.5703125" style="223" customWidth="1"/>
    <col min="15879" max="15880" width="9.140625" style="223"/>
    <col min="15881" max="15881" width="14" style="223" customWidth="1"/>
    <col min="15882" max="16124" width="9.140625" style="223"/>
    <col min="16125" max="16125" width="3.42578125" style="223" customWidth="1"/>
    <col min="16126" max="16126" width="4" style="223" customWidth="1"/>
    <col min="16127" max="16130" width="9.140625" style="223"/>
    <col min="16131" max="16131" width="3.28515625" style="223" customWidth="1"/>
    <col min="16132" max="16132" width="11.5703125" style="223" customWidth="1"/>
    <col min="16133" max="16133" width="19" style="223" customWidth="1"/>
    <col min="16134" max="16134" width="19.5703125" style="223" customWidth="1"/>
    <col min="16135" max="16136" width="9.140625" style="223"/>
    <col min="16137" max="16137" width="14" style="223" customWidth="1"/>
    <col min="16138" max="16384" width="9.140625" style="223"/>
  </cols>
  <sheetData>
    <row r="1" spans="1:10">
      <c r="A1" s="222" t="s">
        <v>673</v>
      </c>
    </row>
    <row r="2" spans="1:10">
      <c r="A2" s="222" t="s">
        <v>603</v>
      </c>
    </row>
    <row r="3" spans="1:10">
      <c r="A3" s="222"/>
    </row>
    <row r="4" spans="1:10" ht="15">
      <c r="A4" s="224" t="s">
        <v>674</v>
      </c>
      <c r="B4" s="224"/>
      <c r="C4" s="224"/>
      <c r="D4" s="224"/>
      <c r="E4" s="224"/>
      <c r="F4" s="224"/>
      <c r="G4" s="224"/>
      <c r="H4" s="224"/>
      <c r="I4" s="224"/>
      <c r="J4" s="224"/>
    </row>
    <row r="5" spans="1:10" ht="15">
      <c r="A5" s="224" t="s">
        <v>675</v>
      </c>
      <c r="B5" s="224"/>
      <c r="C5" s="224"/>
      <c r="D5" s="224"/>
      <c r="E5" s="224"/>
      <c r="F5" s="224"/>
      <c r="G5" s="224"/>
      <c r="H5" s="224"/>
      <c r="I5" s="224"/>
      <c r="J5" s="224"/>
    </row>
    <row r="6" spans="1:10" ht="15">
      <c r="A6" s="224" t="s">
        <v>568</v>
      </c>
      <c r="B6" s="224"/>
      <c r="C6" s="224"/>
      <c r="D6" s="224"/>
      <c r="E6" s="224"/>
      <c r="F6" s="224"/>
      <c r="G6" s="224"/>
      <c r="H6" s="224"/>
      <c r="I6" s="224"/>
      <c r="J6" s="224"/>
    </row>
    <row r="7" spans="1:10" ht="15.75">
      <c r="A7" s="225" t="s">
        <v>676</v>
      </c>
      <c r="B7" s="225"/>
      <c r="C7" s="225"/>
      <c r="D7" s="225"/>
      <c r="E7" s="225"/>
      <c r="F7" s="225"/>
      <c r="G7" s="225"/>
      <c r="H7" s="225"/>
      <c r="I7" s="225"/>
      <c r="J7" s="225"/>
    </row>
    <row r="9" spans="1:10">
      <c r="A9" s="223" t="s">
        <v>677</v>
      </c>
    </row>
    <row r="10" spans="1:10">
      <c r="B10" s="223" t="s">
        <v>678</v>
      </c>
    </row>
    <row r="11" spans="1:10">
      <c r="C11" s="223" t="s">
        <v>679</v>
      </c>
      <c r="I11" s="226">
        <v>214309594.13</v>
      </c>
    </row>
    <row r="12" spans="1:10">
      <c r="C12" s="223" t="s">
        <v>680</v>
      </c>
      <c r="I12" s="227">
        <v>2441069275</v>
      </c>
      <c r="J12" s="228"/>
    </row>
    <row r="13" spans="1:10">
      <c r="C13" s="223" t="s">
        <v>681</v>
      </c>
      <c r="I13" s="227">
        <v>326828665.88</v>
      </c>
      <c r="J13" s="228"/>
    </row>
    <row r="14" spans="1:10">
      <c r="C14" s="223" t="s">
        <v>682</v>
      </c>
      <c r="I14" s="227">
        <v>3734385.11</v>
      </c>
    </row>
    <row r="15" spans="1:10">
      <c r="C15" s="223" t="s">
        <v>683</v>
      </c>
      <c r="I15" s="227">
        <v>0</v>
      </c>
    </row>
    <row r="16" spans="1:10">
      <c r="C16" s="223" t="s">
        <v>684</v>
      </c>
      <c r="I16" s="229">
        <f>610933926.99-4272-9800-15401.13-2000-3660-5000-635736.75</f>
        <v>610258057.11000001</v>
      </c>
    </row>
    <row r="17" spans="1:11">
      <c r="C17" s="223" t="s">
        <v>685</v>
      </c>
      <c r="I17" s="230">
        <f>SUM(I11:I16)</f>
        <v>3596199977.2300005</v>
      </c>
    </row>
    <row r="18" spans="1:11">
      <c r="B18" s="223" t="s">
        <v>686</v>
      </c>
    </row>
    <row r="19" spans="1:11">
      <c r="C19" s="223" t="s">
        <v>687</v>
      </c>
      <c r="I19" s="227">
        <f>1431801915.69-38797500.23-47530828.82+2690405.85-5990000+4493331.68-238093.65</f>
        <v>1346429230.52</v>
      </c>
    </row>
    <row r="20" spans="1:11" s="227" customFormat="1">
      <c r="A20" s="223"/>
      <c r="B20" s="223"/>
      <c r="C20" s="223" t="s">
        <v>688</v>
      </c>
      <c r="D20" s="223"/>
      <c r="E20" s="223"/>
      <c r="F20" s="223"/>
      <c r="G20" s="223"/>
      <c r="H20" s="223"/>
      <c r="I20" s="229">
        <v>452034517.45000005</v>
      </c>
      <c r="J20" s="228"/>
      <c r="K20" s="223"/>
    </row>
    <row r="21" spans="1:11" s="227" customFormat="1">
      <c r="A21" s="223"/>
      <c r="B21" s="223"/>
      <c r="C21" s="223" t="s">
        <v>689</v>
      </c>
      <c r="D21" s="223"/>
      <c r="E21" s="223"/>
      <c r="F21" s="223"/>
      <c r="G21" s="223"/>
      <c r="H21" s="223"/>
      <c r="I21" s="229">
        <v>661100108.37</v>
      </c>
      <c r="J21" s="223"/>
      <c r="K21" s="223"/>
    </row>
    <row r="22" spans="1:11" s="227" customFormat="1">
      <c r="A22" s="223"/>
      <c r="B22" s="223"/>
      <c r="C22" s="223" t="s">
        <v>690</v>
      </c>
      <c r="D22" s="223"/>
      <c r="E22" s="223"/>
      <c r="F22" s="223"/>
      <c r="G22" s="223"/>
      <c r="H22" s="223"/>
      <c r="I22" s="229">
        <v>31055163.34</v>
      </c>
      <c r="J22" s="223"/>
      <c r="K22" s="223"/>
    </row>
    <row r="23" spans="1:11" s="227" customFormat="1">
      <c r="A23" s="223"/>
      <c r="B23" s="223"/>
      <c r="C23" s="223" t="s">
        <v>691</v>
      </c>
      <c r="D23" s="223"/>
      <c r="E23" s="223"/>
      <c r="F23" s="223"/>
      <c r="G23" s="223"/>
      <c r="H23" s="223"/>
      <c r="I23" s="229">
        <v>173230196.03</v>
      </c>
      <c r="J23" s="223"/>
      <c r="K23" s="223"/>
    </row>
    <row r="24" spans="1:11" s="227" customFormat="1">
      <c r="A24" s="223"/>
      <c r="B24" s="223"/>
      <c r="C24" s="223" t="s">
        <v>692</v>
      </c>
      <c r="D24" s="223"/>
      <c r="E24" s="223"/>
      <c r="F24" s="223"/>
      <c r="G24" s="223"/>
      <c r="H24" s="223"/>
      <c r="I24" s="231">
        <f>SUM(I19:I23)</f>
        <v>2663849215.7100005</v>
      </c>
      <c r="J24" s="223"/>
      <c r="K24" s="223"/>
    </row>
    <row r="25" spans="1:11" s="227" customFormat="1">
      <c r="A25" s="223"/>
      <c r="B25" s="223" t="s">
        <v>693</v>
      </c>
      <c r="C25" s="223"/>
      <c r="D25" s="223"/>
      <c r="E25" s="223"/>
      <c r="F25" s="223"/>
      <c r="G25" s="223"/>
      <c r="H25" s="223"/>
      <c r="I25" s="232"/>
      <c r="J25" s="233">
        <f>I17-I24</f>
        <v>932350761.51999998</v>
      </c>
      <c r="K25" s="223"/>
    </row>
    <row r="26" spans="1:11" s="227" customFormat="1">
      <c r="A26" s="223" t="s">
        <v>694</v>
      </c>
      <c r="B26" s="223"/>
      <c r="C26" s="223"/>
      <c r="D26" s="223"/>
      <c r="E26" s="223"/>
      <c r="F26" s="223"/>
      <c r="G26" s="223"/>
      <c r="H26" s="223"/>
      <c r="I26" s="223"/>
      <c r="J26" s="223"/>
      <c r="K26" s="223"/>
    </row>
    <row r="27" spans="1:11" s="227" customFormat="1">
      <c r="A27" s="223"/>
      <c r="B27" s="223" t="s">
        <v>678</v>
      </c>
      <c r="C27" s="223"/>
      <c r="D27" s="223"/>
      <c r="E27" s="223"/>
      <c r="F27" s="223"/>
      <c r="G27" s="223"/>
      <c r="H27" s="223"/>
      <c r="I27" s="223"/>
      <c r="J27" s="223"/>
      <c r="K27" s="223"/>
    </row>
    <row r="28" spans="1:11" s="227" customFormat="1">
      <c r="A28" s="223"/>
      <c r="B28" s="223"/>
      <c r="C28" s="223" t="s">
        <v>695</v>
      </c>
      <c r="D28" s="223"/>
      <c r="E28" s="223"/>
      <c r="F28" s="223"/>
      <c r="G28" s="223"/>
      <c r="H28" s="223"/>
      <c r="I28" s="234">
        <v>0</v>
      </c>
      <c r="J28" s="223"/>
      <c r="K28" s="223"/>
    </row>
    <row r="29" spans="1:11" s="227" customFormat="1">
      <c r="A29" s="223"/>
      <c r="B29" s="223"/>
      <c r="C29" s="223" t="s">
        <v>696</v>
      </c>
      <c r="D29" s="223"/>
      <c r="E29" s="223"/>
      <c r="F29" s="223"/>
      <c r="G29" s="223"/>
      <c r="H29" s="223"/>
      <c r="I29" s="234">
        <v>0</v>
      </c>
      <c r="J29" s="223"/>
      <c r="K29" s="223"/>
    </row>
    <row r="30" spans="1:11" s="227" customFormat="1">
      <c r="A30" s="223"/>
      <c r="B30" s="223"/>
      <c r="C30" s="223" t="s">
        <v>697</v>
      </c>
      <c r="D30" s="223"/>
      <c r="E30" s="223"/>
      <c r="F30" s="223"/>
      <c r="G30" s="223"/>
      <c r="H30" s="223"/>
      <c r="I30" s="233"/>
      <c r="J30" s="223"/>
      <c r="K30" s="223"/>
    </row>
    <row r="31" spans="1:11" s="227" customFormat="1">
      <c r="A31" s="223"/>
      <c r="B31" s="223"/>
      <c r="C31" s="223" t="s">
        <v>698</v>
      </c>
      <c r="D31" s="223"/>
      <c r="E31" s="223"/>
      <c r="F31" s="223"/>
      <c r="G31" s="223"/>
      <c r="H31" s="223"/>
      <c r="I31" s="235">
        <v>0</v>
      </c>
      <c r="J31" s="223"/>
      <c r="K31" s="223"/>
    </row>
    <row r="32" spans="1:11" s="227" customFormat="1">
      <c r="A32" s="223"/>
      <c r="B32" s="223"/>
      <c r="C32" s="223" t="s">
        <v>699</v>
      </c>
      <c r="D32" s="223"/>
      <c r="E32" s="223"/>
      <c r="F32" s="223"/>
      <c r="G32" s="223"/>
      <c r="H32" s="223"/>
      <c r="I32" s="235">
        <v>8816240</v>
      </c>
      <c r="J32" s="223"/>
      <c r="K32" s="223"/>
    </row>
    <row r="33" spans="1:11" s="227" customFormat="1">
      <c r="A33" s="223"/>
      <c r="B33" s="223"/>
      <c r="C33" s="223" t="s">
        <v>685</v>
      </c>
      <c r="D33" s="223"/>
      <c r="E33" s="223"/>
      <c r="F33" s="223"/>
      <c r="G33" s="223"/>
      <c r="H33" s="223"/>
      <c r="I33" s="236">
        <f>I32+I29</f>
        <v>8816240</v>
      </c>
      <c r="J33" s="223"/>
      <c r="K33" s="223"/>
    </row>
    <row r="34" spans="1:11" s="227" customFormat="1">
      <c r="A34" s="223"/>
      <c r="B34" s="223" t="s">
        <v>686</v>
      </c>
      <c r="C34" s="223"/>
      <c r="D34" s="223"/>
      <c r="E34" s="223"/>
      <c r="F34" s="223"/>
      <c r="G34" s="223"/>
      <c r="H34" s="223"/>
      <c r="I34" s="235"/>
      <c r="J34" s="223"/>
      <c r="K34" s="223"/>
    </row>
    <row r="35" spans="1:11" s="227" customFormat="1">
      <c r="A35" s="223"/>
      <c r="B35" s="223"/>
      <c r="C35" s="223" t="s">
        <v>700</v>
      </c>
      <c r="D35" s="223"/>
      <c r="E35" s="223"/>
      <c r="F35" s="223"/>
      <c r="G35" s="223"/>
      <c r="H35" s="223"/>
      <c r="I35" s="235">
        <v>0</v>
      </c>
      <c r="J35" s="223"/>
      <c r="K35" s="223"/>
    </row>
    <row r="36" spans="1:11" s="227" customFormat="1">
      <c r="A36" s="223"/>
      <c r="B36" s="223"/>
      <c r="C36" s="223" t="s">
        <v>701</v>
      </c>
      <c r="D36" s="223"/>
      <c r="E36" s="223"/>
      <c r="F36" s="223"/>
      <c r="G36" s="223"/>
      <c r="H36" s="223"/>
      <c r="I36" s="237">
        <f>498275418.75+47530828.82</f>
        <v>545806247.57000005</v>
      </c>
      <c r="J36" s="223"/>
      <c r="K36" s="223"/>
    </row>
    <row r="37" spans="1:11" s="227" customFormat="1">
      <c r="A37" s="223"/>
      <c r="B37" s="223"/>
      <c r="C37" s="223" t="s">
        <v>702</v>
      </c>
      <c r="D37" s="223"/>
      <c r="E37" s="223"/>
      <c r="F37" s="223"/>
      <c r="G37" s="223"/>
      <c r="H37" s="223"/>
      <c r="I37" s="235"/>
      <c r="J37" s="223"/>
      <c r="K37" s="223"/>
    </row>
    <row r="38" spans="1:11" s="227" customFormat="1">
      <c r="A38" s="223"/>
      <c r="B38" s="223"/>
      <c r="C38" s="223" t="s">
        <v>703</v>
      </c>
      <c r="D38" s="223"/>
      <c r="E38" s="223"/>
      <c r="F38" s="223"/>
      <c r="G38" s="223"/>
      <c r="H38" s="223"/>
      <c r="I38" s="235">
        <v>38797500.229999997</v>
      </c>
      <c r="J38" s="223"/>
      <c r="K38" s="223"/>
    </row>
    <row r="39" spans="1:11" s="227" customFormat="1">
      <c r="A39" s="223"/>
      <c r="B39" s="223"/>
      <c r="C39" s="223" t="s">
        <v>704</v>
      </c>
      <c r="D39" s="223"/>
      <c r="E39" s="223"/>
      <c r="F39" s="223"/>
      <c r="G39" s="223"/>
      <c r="H39" s="223"/>
      <c r="I39" s="235">
        <v>0</v>
      </c>
      <c r="J39" s="223"/>
      <c r="K39" s="223"/>
    </row>
    <row r="40" spans="1:11" s="227" customFormat="1">
      <c r="A40" s="223"/>
      <c r="B40" s="223"/>
      <c r="C40" s="223" t="s">
        <v>705</v>
      </c>
      <c r="D40" s="223"/>
      <c r="E40" s="223"/>
      <c r="F40" s="223"/>
      <c r="G40" s="223"/>
      <c r="H40" s="223"/>
      <c r="I40" s="235">
        <v>0</v>
      </c>
      <c r="J40" s="223"/>
      <c r="K40" s="223"/>
    </row>
    <row r="41" spans="1:11" s="227" customFormat="1">
      <c r="A41" s="223"/>
      <c r="B41" s="223"/>
      <c r="C41" s="223" t="s">
        <v>706</v>
      </c>
      <c r="D41" s="223"/>
      <c r="E41" s="223"/>
      <c r="F41" s="223"/>
      <c r="G41" s="223"/>
      <c r="H41" s="223"/>
      <c r="I41" s="235">
        <v>5990000</v>
      </c>
      <c r="J41" s="223"/>
      <c r="K41" s="223"/>
    </row>
    <row r="42" spans="1:11" s="227" customFormat="1">
      <c r="A42" s="223"/>
      <c r="B42" s="223"/>
      <c r="C42" s="223" t="s">
        <v>692</v>
      </c>
      <c r="D42" s="223"/>
      <c r="E42" s="223"/>
      <c r="F42" s="223"/>
      <c r="G42" s="223"/>
      <c r="H42" s="223"/>
      <c r="I42" s="236">
        <f>SUM(I36:I41)</f>
        <v>590593747.80000007</v>
      </c>
      <c r="J42" s="223"/>
      <c r="K42" s="223"/>
    </row>
    <row r="43" spans="1:11" s="227" customFormat="1">
      <c r="A43" s="223"/>
      <c r="B43" s="238" t="s">
        <v>707</v>
      </c>
      <c r="C43" s="238"/>
      <c r="D43" s="238"/>
      <c r="E43" s="238"/>
      <c r="F43" s="223"/>
      <c r="G43" s="223"/>
      <c r="H43" s="223"/>
      <c r="I43" s="235"/>
      <c r="J43" s="233">
        <f>I33-I42</f>
        <v>-581777507.80000007</v>
      </c>
      <c r="K43" s="223"/>
    </row>
    <row r="44" spans="1:11" s="227" customFormat="1">
      <c r="A44" s="223" t="s">
        <v>708</v>
      </c>
      <c r="B44" s="223"/>
      <c r="C44" s="223"/>
      <c r="D44" s="223"/>
      <c r="E44" s="223"/>
      <c r="F44" s="223"/>
      <c r="G44" s="223"/>
      <c r="H44" s="223"/>
      <c r="I44" s="235"/>
      <c r="J44" s="223"/>
      <c r="K44" s="223"/>
    </row>
    <row r="45" spans="1:11" s="227" customFormat="1">
      <c r="A45" s="223"/>
      <c r="B45" s="223" t="s">
        <v>678</v>
      </c>
      <c r="C45" s="223"/>
      <c r="D45" s="223"/>
      <c r="E45" s="223"/>
      <c r="F45" s="223"/>
      <c r="G45" s="223"/>
      <c r="H45" s="223"/>
      <c r="I45" s="235"/>
      <c r="J45" s="223"/>
      <c r="K45" s="223"/>
    </row>
    <row r="46" spans="1:11" s="227" customFormat="1">
      <c r="A46" s="223"/>
      <c r="B46" s="223"/>
      <c r="C46" s="223" t="s">
        <v>709</v>
      </c>
      <c r="D46" s="223"/>
      <c r="E46" s="223"/>
      <c r="F46" s="223"/>
      <c r="G46" s="223"/>
      <c r="H46" s="223"/>
      <c r="I46" s="235">
        <v>0</v>
      </c>
      <c r="J46" s="223"/>
      <c r="K46" s="223"/>
    </row>
    <row r="47" spans="1:11" s="227" customFormat="1">
      <c r="A47" s="223"/>
      <c r="B47" s="223"/>
      <c r="C47" s="223" t="s">
        <v>710</v>
      </c>
      <c r="D47" s="223"/>
      <c r="E47" s="223"/>
      <c r="F47" s="223"/>
      <c r="G47" s="223"/>
      <c r="H47" s="223"/>
      <c r="I47" s="237">
        <f>210513210.69+2690405.85</f>
        <v>213203616.53999999</v>
      </c>
      <c r="J47" s="223"/>
      <c r="K47" s="223"/>
    </row>
    <row r="48" spans="1:11" s="227" customFormat="1">
      <c r="A48" s="223"/>
      <c r="B48" s="223"/>
      <c r="C48" s="223" t="s">
        <v>685</v>
      </c>
      <c r="D48" s="223"/>
      <c r="E48" s="223"/>
      <c r="F48" s="223"/>
      <c r="G48" s="223"/>
      <c r="H48" s="223"/>
      <c r="I48" s="236">
        <f>SUM(I47)</f>
        <v>213203616.53999999</v>
      </c>
      <c r="J48" s="223"/>
      <c r="K48" s="223"/>
    </row>
    <row r="49" spans="1:11" s="227" customFormat="1">
      <c r="A49" s="223"/>
      <c r="B49" s="223" t="s">
        <v>686</v>
      </c>
      <c r="C49" s="223"/>
      <c r="D49" s="223"/>
      <c r="E49" s="223"/>
      <c r="F49" s="223"/>
      <c r="G49" s="223"/>
      <c r="H49" s="223"/>
      <c r="I49" s="235"/>
      <c r="J49" s="223"/>
      <c r="K49" s="223"/>
    </row>
    <row r="50" spans="1:11" s="227" customFormat="1">
      <c r="A50" s="223"/>
      <c r="B50" s="223"/>
      <c r="C50" s="223" t="s">
        <v>711</v>
      </c>
      <c r="D50" s="223"/>
      <c r="E50" s="223"/>
      <c r="F50" s="223"/>
      <c r="G50" s="223"/>
      <c r="H50" s="223"/>
      <c r="I50" s="235">
        <v>0</v>
      </c>
      <c r="J50" s="223"/>
      <c r="K50" s="223"/>
    </row>
    <row r="51" spans="1:11" s="227" customFormat="1">
      <c r="A51" s="223"/>
      <c r="B51" s="223"/>
      <c r="C51" s="223" t="s">
        <v>712</v>
      </c>
      <c r="D51" s="223"/>
      <c r="E51" s="223"/>
      <c r="F51" s="223"/>
      <c r="G51" s="223"/>
      <c r="H51" s="223"/>
      <c r="I51" s="235">
        <v>0</v>
      </c>
      <c r="J51" s="223"/>
      <c r="K51" s="223"/>
    </row>
    <row r="52" spans="1:11" s="227" customFormat="1">
      <c r="A52" s="223"/>
      <c r="B52" s="223"/>
      <c r="C52" s="223" t="s">
        <v>713</v>
      </c>
      <c r="D52" s="223"/>
      <c r="E52" s="223"/>
      <c r="F52" s="223"/>
      <c r="G52" s="223"/>
      <c r="H52" s="223"/>
      <c r="I52" s="235">
        <v>119235464.52000001</v>
      </c>
      <c r="J52" s="223"/>
      <c r="K52" s="223"/>
    </row>
    <row r="53" spans="1:11" s="227" customFormat="1">
      <c r="A53" s="223"/>
      <c r="B53" s="223"/>
      <c r="C53" s="223" t="s">
        <v>692</v>
      </c>
      <c r="D53" s="223"/>
      <c r="E53" s="223"/>
      <c r="F53" s="223"/>
      <c r="G53" s="223"/>
      <c r="H53" s="223"/>
      <c r="I53" s="236">
        <f>I52</f>
        <v>119235464.52000001</v>
      </c>
      <c r="J53" s="223"/>
      <c r="K53" s="223"/>
    </row>
    <row r="54" spans="1:11" s="227" customFormat="1">
      <c r="A54" s="223"/>
      <c r="B54" s="238" t="s">
        <v>714</v>
      </c>
      <c r="C54" s="238"/>
      <c r="D54" s="238"/>
      <c r="E54" s="238"/>
      <c r="F54" s="223"/>
      <c r="G54" s="223"/>
      <c r="H54" s="223"/>
      <c r="I54" s="223"/>
      <c r="J54" s="239">
        <f>I48-I53</f>
        <v>93968152.019999981</v>
      </c>
      <c r="K54" s="223"/>
    </row>
    <row r="55" spans="1:11" s="227" customFormat="1">
      <c r="A55" s="223" t="s">
        <v>715</v>
      </c>
      <c r="B55" s="223"/>
      <c r="C55" s="223"/>
      <c r="D55" s="223"/>
      <c r="E55" s="223"/>
      <c r="F55" s="223"/>
      <c r="G55" s="223"/>
      <c r="H55" s="223"/>
      <c r="I55" s="223"/>
      <c r="J55" s="233">
        <f>SUM(J25:J54)</f>
        <v>444541405.73999989</v>
      </c>
      <c r="K55" s="223"/>
    </row>
    <row r="56" spans="1:11" s="227" customFormat="1">
      <c r="A56" s="223"/>
      <c r="B56" s="223"/>
      <c r="C56" s="223" t="s">
        <v>716</v>
      </c>
      <c r="D56" s="223"/>
      <c r="E56" s="223"/>
      <c r="F56" s="223"/>
      <c r="G56" s="223"/>
      <c r="H56" s="223"/>
      <c r="I56" s="223"/>
      <c r="J56" s="233"/>
      <c r="K56" s="223"/>
    </row>
    <row r="57" spans="1:11" s="227" customFormat="1" ht="15">
      <c r="A57" s="240" t="s">
        <v>717</v>
      </c>
      <c r="B57" s="240"/>
      <c r="C57" s="223"/>
      <c r="D57" s="223"/>
      <c r="E57" s="223"/>
      <c r="F57" s="223"/>
      <c r="G57" s="223"/>
      <c r="H57" s="223"/>
      <c r="I57" s="223"/>
      <c r="J57" s="241">
        <f>'[1]ist quarter'!J54+4272+9800+15401.13+2000+3660+5000+4493331.68-238093.65+635736.75</f>
        <v>647024193.61000001</v>
      </c>
      <c r="K57" s="223"/>
    </row>
    <row r="58" spans="1:11" s="227" customFormat="1" ht="15.75" thickBot="1">
      <c r="A58" s="240" t="s">
        <v>718</v>
      </c>
      <c r="B58" s="223"/>
      <c r="C58" s="223"/>
      <c r="D58" s="223"/>
      <c r="E58" s="223"/>
      <c r="F58" s="223"/>
      <c r="G58" s="223"/>
      <c r="H58" s="223"/>
      <c r="I58" s="223"/>
      <c r="J58" s="242">
        <f>SUM(J55:J57)</f>
        <v>1091565599.3499999</v>
      </c>
      <c r="K58" s="223"/>
    </row>
    <row r="59" spans="1:11" ht="15" thickTop="1">
      <c r="J59" s="243"/>
    </row>
    <row r="60" spans="1:11">
      <c r="I60" s="223" t="s">
        <v>719</v>
      </c>
      <c r="J60" s="244"/>
    </row>
    <row r="61" spans="1:11">
      <c r="J61" s="228"/>
    </row>
    <row r="62" spans="1:11">
      <c r="J62" s="228"/>
    </row>
    <row r="63" spans="1:11" ht="15">
      <c r="I63" s="240" t="s">
        <v>671</v>
      </c>
    </row>
    <row r="64" spans="1:11">
      <c r="I64" s="223" t="s">
        <v>600</v>
      </c>
    </row>
    <row r="65" spans="10:10">
      <c r="J65" s="228"/>
    </row>
    <row r="66" spans="10:10">
      <c r="J66" s="228"/>
    </row>
    <row r="67" spans="10:10">
      <c r="J67" s="228"/>
    </row>
    <row r="68" spans="10:10">
      <c r="J68" s="228"/>
    </row>
    <row r="69" spans="10:10">
      <c r="J69" s="228"/>
    </row>
    <row r="70" spans="10:10">
      <c r="J70" s="228"/>
    </row>
    <row r="71" spans="10:10">
      <c r="J71" s="228"/>
    </row>
  </sheetData>
  <sheetProtection password="CCC5" sheet="1" objects="1" scenarios="1"/>
  <mergeCells count="4">
    <mergeCell ref="A4:J4"/>
    <mergeCell ref="A5:J5"/>
    <mergeCell ref="A6:J6"/>
    <mergeCell ref="A7:J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1"/>
  <sheetViews>
    <sheetView topLeftCell="A13" workbookViewId="0">
      <selection activeCell="J23" sqref="J23"/>
    </sheetView>
  </sheetViews>
  <sheetFormatPr defaultRowHeight="15"/>
  <cols>
    <col min="1" max="1" width="40.28515625" style="245" customWidth="1"/>
    <col min="2" max="2" width="11.85546875" style="245" customWidth="1"/>
    <col min="3" max="3" width="12.85546875" style="250" customWidth="1"/>
    <col min="4" max="4" width="11.7109375" style="245" customWidth="1"/>
    <col min="5" max="5" width="11.85546875" style="245" customWidth="1"/>
    <col min="6" max="6" width="11.140625" style="251" customWidth="1"/>
    <col min="7" max="7" width="19" style="250" customWidth="1"/>
    <col min="8" max="8" width="12" style="245" customWidth="1"/>
    <col min="9" max="9" width="16.42578125" style="245" customWidth="1"/>
    <col min="10" max="16384" width="9.140625" style="245"/>
  </cols>
  <sheetData>
    <row r="1" spans="1:9" s="246" customFormat="1" ht="15.75">
      <c r="A1" s="245" t="s">
        <v>720</v>
      </c>
      <c r="C1" s="247"/>
      <c r="F1" s="248"/>
      <c r="G1" s="247"/>
    </row>
    <row r="2" spans="1:9" s="246" customFormat="1" ht="15.75">
      <c r="C2" s="247"/>
      <c r="F2" s="248"/>
      <c r="G2" s="247"/>
    </row>
    <row r="3" spans="1:9" s="246" customFormat="1" ht="15.75">
      <c r="A3" s="249" t="s">
        <v>721</v>
      </c>
      <c r="B3" s="249"/>
      <c r="C3" s="249"/>
      <c r="D3" s="249"/>
      <c r="E3" s="249"/>
      <c r="F3" s="249"/>
      <c r="G3" s="249"/>
      <c r="H3" s="249"/>
      <c r="I3" s="249"/>
    </row>
    <row r="4" spans="1:9" s="246" customFormat="1" ht="15.75">
      <c r="A4" s="249" t="s">
        <v>722</v>
      </c>
      <c r="B4" s="249"/>
      <c r="C4" s="249"/>
      <c r="D4" s="249"/>
      <c r="E4" s="249"/>
      <c r="F4" s="249"/>
      <c r="G4" s="249"/>
      <c r="H4" s="249"/>
      <c r="I4" s="249"/>
    </row>
    <row r="5" spans="1:9" s="246" customFormat="1" ht="15.75">
      <c r="A5" s="245"/>
      <c r="B5" s="245"/>
      <c r="C5" s="250"/>
      <c r="D5" s="245"/>
      <c r="E5" s="245"/>
      <c r="F5" s="251"/>
      <c r="G5" s="250"/>
      <c r="H5" s="245"/>
      <c r="I5" s="245"/>
    </row>
    <row r="6" spans="1:9" s="246" customFormat="1" ht="15.75">
      <c r="A6" s="245" t="s">
        <v>723</v>
      </c>
      <c r="B6" s="252"/>
      <c r="C6" s="250"/>
      <c r="D6" s="245"/>
      <c r="E6" s="245"/>
      <c r="F6" s="251"/>
      <c r="G6" s="250"/>
      <c r="H6" s="245"/>
      <c r="I6" s="245"/>
    </row>
    <row r="7" spans="1:9" s="246" customFormat="1" ht="16.5" thickBot="1">
      <c r="A7" s="245"/>
      <c r="B7" s="245"/>
      <c r="C7" s="250"/>
      <c r="D7" s="245"/>
      <c r="E7" s="245"/>
      <c r="F7" s="251"/>
      <c r="G7" s="250"/>
      <c r="H7" s="245"/>
      <c r="I7" s="245"/>
    </row>
    <row r="8" spans="1:9" s="260" customFormat="1" ht="15.75" customHeight="1">
      <c r="A8" s="253" t="s">
        <v>724</v>
      </c>
      <c r="B8" s="254" t="s">
        <v>725</v>
      </c>
      <c r="C8" s="255" t="s">
        <v>726</v>
      </c>
      <c r="D8" s="256" t="s">
        <v>727</v>
      </c>
      <c r="E8" s="254" t="s">
        <v>728</v>
      </c>
      <c r="F8" s="257" t="s">
        <v>729</v>
      </c>
      <c r="G8" s="258"/>
      <c r="H8" s="256" t="s">
        <v>11</v>
      </c>
      <c r="I8" s="259" t="s">
        <v>730</v>
      </c>
    </row>
    <row r="9" spans="1:9" s="260" customFormat="1" ht="31.5" customHeight="1" thickBot="1">
      <c r="A9" s="261"/>
      <c r="B9" s="262"/>
      <c r="C9" s="263"/>
      <c r="D9" s="262"/>
      <c r="E9" s="264"/>
      <c r="F9" s="265" t="s">
        <v>731</v>
      </c>
      <c r="G9" s="266" t="s">
        <v>732</v>
      </c>
      <c r="H9" s="262"/>
      <c r="I9" s="267"/>
    </row>
    <row r="10" spans="1:9" s="246" customFormat="1" ht="74.25" customHeight="1">
      <c r="A10" s="268" t="s">
        <v>733</v>
      </c>
      <c r="B10" s="269" t="s">
        <v>734</v>
      </c>
      <c r="C10" s="270">
        <v>1473750</v>
      </c>
      <c r="D10" s="271" t="s">
        <v>557</v>
      </c>
      <c r="E10" s="272"/>
      <c r="F10" s="273">
        <v>0.5</v>
      </c>
      <c r="G10" s="270">
        <v>1473750</v>
      </c>
      <c r="H10" s="274"/>
      <c r="I10" s="275" t="s">
        <v>735</v>
      </c>
    </row>
    <row r="11" spans="1:9" s="246" customFormat="1" ht="43.5" customHeight="1">
      <c r="A11" s="276" t="s">
        <v>736</v>
      </c>
      <c r="B11" s="277" t="s">
        <v>737</v>
      </c>
      <c r="C11" s="278">
        <v>2146025.63</v>
      </c>
      <c r="D11" s="279">
        <v>42207</v>
      </c>
      <c r="E11" s="279">
        <v>42251</v>
      </c>
      <c r="F11" s="280">
        <v>0.5</v>
      </c>
      <c r="G11" s="278">
        <v>2146025.63</v>
      </c>
      <c r="H11" s="281"/>
      <c r="I11" s="282" t="s">
        <v>735</v>
      </c>
    </row>
    <row r="12" spans="1:9" s="246" customFormat="1" ht="73.5" customHeight="1">
      <c r="A12" s="276" t="s">
        <v>738</v>
      </c>
      <c r="B12" s="277" t="s">
        <v>99</v>
      </c>
      <c r="C12" s="278">
        <v>4868678.34</v>
      </c>
      <c r="D12" s="283" t="s">
        <v>557</v>
      </c>
      <c r="E12" s="284"/>
      <c r="F12" s="280">
        <v>0.5</v>
      </c>
      <c r="G12" s="278">
        <v>4868678.34</v>
      </c>
      <c r="H12" s="281"/>
      <c r="I12" s="282" t="s">
        <v>739</v>
      </c>
    </row>
    <row r="13" spans="1:9" s="246" customFormat="1" ht="72.75" customHeight="1" thickBot="1">
      <c r="A13" s="285" t="s">
        <v>740</v>
      </c>
      <c r="B13" s="286" t="s">
        <v>505</v>
      </c>
      <c r="C13" s="287">
        <v>5209468.68</v>
      </c>
      <c r="D13" s="288" t="s">
        <v>557</v>
      </c>
      <c r="E13" s="289"/>
      <c r="F13" s="290">
        <v>0.5</v>
      </c>
      <c r="G13" s="287">
        <v>5209468.68</v>
      </c>
      <c r="H13" s="291"/>
      <c r="I13" s="292" t="s">
        <v>739</v>
      </c>
    </row>
    <row r="14" spans="1:9" s="246" customFormat="1" ht="20.25" customHeight="1" thickBot="1">
      <c r="A14" s="293" t="s">
        <v>595</v>
      </c>
      <c r="B14" s="294"/>
      <c r="C14" s="294"/>
      <c r="D14" s="294"/>
      <c r="E14" s="294"/>
      <c r="F14" s="295"/>
      <c r="G14" s="296">
        <f>SUM(G10:G13)</f>
        <v>13697922.649999999</v>
      </c>
      <c r="H14" s="297"/>
      <c r="I14" s="298"/>
    </row>
    <row r="15" spans="1:9" ht="31.5" customHeight="1">
      <c r="A15" s="299" t="s">
        <v>559</v>
      </c>
      <c r="B15" s="299"/>
      <c r="C15" s="299"/>
      <c r="D15" s="299"/>
      <c r="E15" s="299"/>
    </row>
    <row r="19" spans="1:9">
      <c r="G19" s="300"/>
      <c r="H19" s="301"/>
    </row>
    <row r="20" spans="1:9" ht="15.75">
      <c r="A20" s="302" t="s">
        <v>650</v>
      </c>
      <c r="B20" s="302"/>
      <c r="G20" s="303" t="s">
        <v>741</v>
      </c>
      <c r="H20" s="303"/>
      <c r="I20" s="303"/>
    </row>
    <row r="21" spans="1:9" s="306" customFormat="1" ht="15.75">
      <c r="A21" s="304" t="s">
        <v>600</v>
      </c>
      <c r="B21" s="304"/>
      <c r="C21" s="305"/>
      <c r="F21" s="307"/>
      <c r="G21" s="304" t="s">
        <v>742</v>
      </c>
      <c r="H21" s="304"/>
      <c r="I21" s="304"/>
    </row>
  </sheetData>
  <sheetProtection password="CCC5" sheet="1" objects="1" scenarios="1"/>
  <mergeCells count="16">
    <mergeCell ref="D10:E10"/>
    <mergeCell ref="D12:E12"/>
    <mergeCell ref="D13:E13"/>
    <mergeCell ref="A14:F14"/>
    <mergeCell ref="H14:I14"/>
    <mergeCell ref="A15:E15"/>
    <mergeCell ref="A3:I3"/>
    <mergeCell ref="A4:I4"/>
    <mergeCell ref="A8:A9"/>
    <mergeCell ref="B8:B9"/>
    <mergeCell ref="C8:C9"/>
    <mergeCell ref="D8:D9"/>
    <mergeCell ref="E8:E9"/>
    <mergeCell ref="F8:G8"/>
    <mergeCell ref="H8:H9"/>
    <mergeCell ref="I8:I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1st qtr</vt:lpstr>
      <vt:lpstr>2nd qtr</vt:lpstr>
      <vt:lpstr>Sheet3</vt:lpstr>
      <vt:lpstr>20% IRA</vt:lpstr>
      <vt:lpstr>STATEMENT OF DEBT.SERVICE</vt:lpstr>
      <vt:lpstr>LDRRMC</vt:lpstr>
      <vt:lpstr>SEF</vt:lpstr>
      <vt:lpstr>CASH.FLOWS</vt:lpstr>
      <vt:lpstr>TRUST.FUND</vt:lpstr>
      <vt:lpstr>UNLIQUIDATED.CASH</vt:lpstr>
      <vt:lpstr>'1st qtr'!Print_Area</vt:lpstr>
      <vt:lpstr>'20% IRA'!Print_Area</vt:lpstr>
      <vt:lpstr>'2nd qtr'!Print_Area</vt:lpstr>
      <vt:lpstr>'1st qtr'!Print_Titles</vt:lpstr>
      <vt:lpstr>'20% IRA'!Print_Titles</vt:lpstr>
      <vt:lpstr>'2nd qtr'!Print_Titles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Server</cp:lastModifiedBy>
  <cp:lastPrinted>2016-03-15T06:35:25Z</cp:lastPrinted>
  <dcterms:created xsi:type="dcterms:W3CDTF">2014-06-05T16:09:33Z</dcterms:created>
  <dcterms:modified xsi:type="dcterms:W3CDTF">2016-03-17T22:04:17Z</dcterms:modified>
</cp:coreProperties>
</file>