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Users\Lenovo\Desktop\JANINE FILES\LOANS PAYABLE-LAND BANK\Statement of Indebtedness, Payment and Balances\SIPB 2023\"/>
    </mc:Choice>
  </mc:AlternateContent>
  <xr:revisionPtr revIDLastSave="0" documentId="13_ncr:1_{4177F299-8545-4BFF-8AB1-3EF3F36E42B4}" xr6:coauthVersionLast="47" xr6:coauthVersionMax="47" xr10:uidLastSave="{00000000-0000-0000-0000-000000000000}"/>
  <bookViews>
    <workbookView xWindow="-108" yWindow="-108" windowWidth="23256" windowHeight="12456" tabRatio="841" firstSheet="4" activeTab="8" xr2:uid="{00000000-000D-0000-FFFF-FFFF00000000}"/>
  </bookViews>
  <sheets>
    <sheet name="DBP TL 7" sheetId="57" r:id="rId1"/>
    <sheet name="DBP TL 5" sheetId="58" r:id="rId2"/>
    <sheet name="DBP TL 1" sheetId="59" r:id="rId3"/>
    <sheet name="TL42" sheetId="60" r:id="rId4"/>
    <sheet name="TL36" sheetId="55" r:id="rId5"/>
    <sheet name="TL35" sheetId="54" r:id="rId6"/>
    <sheet name="TL34" sheetId="53" r:id="rId7"/>
    <sheet name="TL33" sheetId="56" r:id="rId8"/>
    <sheet name="TL32" sheetId="49" r:id="rId9"/>
    <sheet name="TL31" sheetId="48" r:id="rId10"/>
    <sheet name="TL30)" sheetId="52" r:id="rId11"/>
    <sheet name="TL29" sheetId="50" r:id="rId12"/>
    <sheet name="TL28" sheetId="51" r:id="rId13"/>
    <sheet name="TL27" sheetId="46" r:id="rId14"/>
    <sheet name="tl26" sheetId="44" r:id="rId15"/>
    <sheet name="tl25-" sheetId="43" r:id="rId16"/>
    <sheet name="tl24-" sheetId="42" r:id="rId17"/>
    <sheet name="tl23-" sheetId="41" r:id="rId18"/>
    <sheet name="tl22-" sheetId="40" r:id="rId19"/>
    <sheet name="tl21-" sheetId="39" r:id="rId20"/>
    <sheet name="tl20-" sheetId="38" r:id="rId21"/>
    <sheet name="tl19-" sheetId="37" r:id="rId22"/>
    <sheet name="tl18-" sheetId="36" r:id="rId23"/>
    <sheet name="tl16" sheetId="35" r:id="rId24"/>
    <sheet name="tl15" sheetId="34" r:id="rId25"/>
    <sheet name="tl14" sheetId="33" r:id="rId26"/>
    <sheet name="tl12" sheetId="32" r:id="rId27"/>
    <sheet name="tl11" sheetId="31" r:id="rId28"/>
    <sheet name="tl9" sheetId="29" r:id="rId29"/>
    <sheet name="tl8" sheetId="30" r:id="rId30"/>
    <sheet name="tl 7-1" sheetId="27" r:id="rId31"/>
    <sheet name="tl 6-1" sheetId="26" r:id="rId32"/>
    <sheet name="tl 5" sheetId="25" r:id="rId33"/>
    <sheet name="tl 3 and 4" sheetId="13" r:id="rId34"/>
    <sheet name="tl10-" sheetId="45" r:id="rId35"/>
  </sheets>
  <definedNames>
    <definedName name="_xlnm.Print_Area" localSheetId="2">'DBP TL 1'!$A$1:$D$50</definedName>
    <definedName name="_xlnm.Print_Area" localSheetId="1">'DBP TL 5'!$A$1:$D$50</definedName>
    <definedName name="_xlnm.Print_Area" localSheetId="0">'DBP TL 7'!$A$1:$D$50</definedName>
    <definedName name="_xlnm.Print_Area" localSheetId="33">'tl 3 and 4'!$A$1:$D$60</definedName>
    <definedName name="_xlnm.Print_Area" localSheetId="32">'tl 5'!$A$1:$D$61</definedName>
    <definedName name="_xlnm.Print_Area" localSheetId="31">'tl 6-1'!$A$1:$D$53</definedName>
    <definedName name="_xlnm.Print_Area" localSheetId="30">'tl 7-1'!$A$1:$D$50</definedName>
    <definedName name="_xlnm.Print_Area" localSheetId="34">'tl10-'!$A$1:$D$60</definedName>
    <definedName name="_xlnm.Print_Area" localSheetId="27">'tl11'!$A$1:$D$53</definedName>
    <definedName name="_xlnm.Print_Area" localSheetId="26">'tl12'!$A$1:$D$53</definedName>
    <definedName name="_xlnm.Print_Area" localSheetId="25">'tl14'!$A$1:$D$54</definedName>
    <definedName name="_xlnm.Print_Area" localSheetId="24">'tl15'!$A$1:$D$53</definedName>
    <definedName name="_xlnm.Print_Area" localSheetId="23">'tl16'!$A$1:$D$53</definedName>
    <definedName name="_xlnm.Print_Area" localSheetId="22">'tl18-'!$A$1:$D$53</definedName>
    <definedName name="_xlnm.Print_Area" localSheetId="21">'tl19-'!$A$1:$D$53</definedName>
    <definedName name="_xlnm.Print_Area" localSheetId="20">'tl20-'!$A$1:$D$52</definedName>
    <definedName name="_xlnm.Print_Area" localSheetId="19">'tl21-'!$A$1:$D$55</definedName>
    <definedName name="_xlnm.Print_Area" localSheetId="18">'tl22-'!$A$1:$D$48</definedName>
    <definedName name="_xlnm.Print_Area" localSheetId="17">'tl23-'!$A$1:$D$49</definedName>
    <definedName name="_xlnm.Print_Area" localSheetId="16">'tl24-'!$A$1:$D$56</definedName>
    <definedName name="_xlnm.Print_Area" localSheetId="15">'tl25-'!$A$1:$D$57</definedName>
    <definedName name="_xlnm.Print_Area" localSheetId="14">'tl26'!$A$1:$D$51</definedName>
    <definedName name="_xlnm.Print_Area" localSheetId="13">'TL27'!$A$1:$D$51</definedName>
    <definedName name="_xlnm.Print_Area" localSheetId="12">'TL28'!$A$1:$D$51</definedName>
    <definedName name="_xlnm.Print_Area" localSheetId="11">'TL29'!$A$1:$D$49</definedName>
    <definedName name="_xlnm.Print_Area" localSheetId="10">'TL30)'!$A$1:$D$51</definedName>
    <definedName name="_xlnm.Print_Area" localSheetId="9">'TL31'!$A$1:$D$51</definedName>
    <definedName name="_xlnm.Print_Area" localSheetId="8">'TL32'!$A$1:$D$51</definedName>
    <definedName name="_xlnm.Print_Area" localSheetId="7">'TL33'!$A$1:$D$48</definedName>
    <definedName name="_xlnm.Print_Area" localSheetId="6">'TL34'!$A$1:$D$50</definedName>
    <definedName name="_xlnm.Print_Area" localSheetId="5">'TL35'!$A$1:$D$50</definedName>
    <definedName name="_xlnm.Print_Area" localSheetId="4">'TL36'!$A$1:$D$50</definedName>
    <definedName name="_xlnm.Print_Area" localSheetId="3">'TL42'!$A$1:$D$50</definedName>
    <definedName name="_xlnm.Print_Area" localSheetId="29">'tl8'!$A$1:$D$50</definedName>
    <definedName name="_xlnm.Print_Area" localSheetId="28">'tl9'!$A$1:$D$53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60" l="1"/>
  <c r="C28" i="46" l="1"/>
  <c r="C28" i="50"/>
  <c r="C28" i="48"/>
  <c r="C28" i="49"/>
  <c r="D43" i="53"/>
  <c r="C28" i="43" l="1"/>
  <c r="C28" i="37"/>
  <c r="C29" i="33"/>
  <c r="C28" i="36"/>
  <c r="C28" i="38"/>
  <c r="C28" i="39"/>
  <c r="C28" i="51"/>
  <c r="C27" i="56"/>
  <c r="C27" i="53" l="1"/>
  <c r="C27" i="55"/>
  <c r="C28" i="33" l="1"/>
  <c r="C27" i="38"/>
  <c r="C30" i="59" l="1"/>
  <c r="D31" i="59" s="1"/>
  <c r="C27" i="36"/>
  <c r="C27" i="37"/>
  <c r="C27" i="39"/>
  <c r="C27" i="43"/>
  <c r="C27" i="46"/>
  <c r="C27" i="51"/>
  <c r="C27" i="50"/>
  <c r="C30" i="50"/>
  <c r="C27" i="52"/>
  <c r="C27" i="48"/>
  <c r="C27" i="49"/>
  <c r="C30" i="53"/>
  <c r="C27" i="54"/>
  <c r="C27" i="32" l="1"/>
  <c r="C27" i="31"/>
  <c r="D29" i="59" l="1"/>
  <c r="D25" i="59"/>
  <c r="C24" i="59"/>
  <c r="D29" i="57"/>
  <c r="C28" i="31" l="1"/>
  <c r="C28" i="44" l="1"/>
  <c r="D27" i="42"/>
  <c r="C32" i="56" l="1"/>
  <c r="C27" i="44"/>
  <c r="C26" i="42"/>
  <c r="C28" i="32" l="1"/>
  <c r="C28" i="41"/>
  <c r="C27" i="41"/>
  <c r="C6" i="32" l="1"/>
  <c r="C6" i="31"/>
  <c r="D31" i="57"/>
  <c r="D31" i="58"/>
  <c r="C32" i="59"/>
  <c r="C32" i="58"/>
  <c r="C32" i="57"/>
  <c r="C32" i="53"/>
  <c r="C30" i="55" l="1"/>
  <c r="C30" i="54"/>
  <c r="F33" i="33"/>
  <c r="F29" i="33"/>
  <c r="C33" i="33"/>
  <c r="F28" i="33"/>
  <c r="C32" i="54" l="1"/>
  <c r="C32" i="55"/>
  <c r="C27" i="40" l="1"/>
  <c r="C26" i="40"/>
  <c r="C30" i="38" l="1"/>
  <c r="C32" i="52" l="1"/>
  <c r="C30" i="43" l="1"/>
  <c r="C32" i="51" l="1"/>
  <c r="D32" i="29" l="1"/>
  <c r="D28" i="29"/>
  <c r="D27" i="29"/>
  <c r="D28" i="26"/>
  <c r="D32" i="26"/>
  <c r="C30" i="48"/>
  <c r="C30" i="49" l="1"/>
  <c r="C32" i="49" l="1"/>
  <c r="C32" i="38"/>
  <c r="C32" i="50" l="1"/>
  <c r="C32" i="46"/>
  <c r="C32" i="48"/>
  <c r="C30" i="36"/>
  <c r="C29" i="30"/>
  <c r="C32" i="44" l="1"/>
  <c r="C31" i="42"/>
  <c r="C31" i="40"/>
  <c r="C32" i="39"/>
  <c r="C32" i="31"/>
  <c r="C32" i="41"/>
  <c r="C30" i="37"/>
  <c r="C32" i="37" s="1"/>
  <c r="C32" i="35"/>
  <c r="C32" i="34"/>
  <c r="C32" i="32"/>
  <c r="C32" i="43" l="1"/>
  <c r="C32" i="36"/>
  <c r="C30" i="29"/>
</calcChain>
</file>

<file path=xl/sharedStrings.xml><?xml version="1.0" encoding="utf-8"?>
<sst xmlns="http://schemas.openxmlformats.org/spreadsheetml/2006/main" count="2202" uniqueCount="345">
  <si>
    <t>Statement of Indebtedness, Payment and Balances</t>
  </si>
  <si>
    <t>PARTICULARS</t>
  </si>
  <si>
    <t>Monetary Board (MB) Resolution No.</t>
  </si>
  <si>
    <t>Date of MB Opinion</t>
  </si>
  <si>
    <t>Date of Approval of Loan</t>
  </si>
  <si>
    <t>Maturity Date</t>
  </si>
  <si>
    <t>Purpose of Indebtedness</t>
  </si>
  <si>
    <t>Frequency of Payment</t>
  </si>
  <si>
    <t>Starting date of payment</t>
  </si>
  <si>
    <t>Sinking Fund Balance to date, if any, (if applicable)</t>
  </si>
  <si>
    <t>Breakdown of Fees and other related costs</t>
  </si>
  <si>
    <t>Php</t>
  </si>
  <si>
    <t>Certified Correct by:</t>
  </si>
  <si>
    <t>MARILOU E. UTANES</t>
  </si>
  <si>
    <t>Provincial Treasurer</t>
  </si>
  <si>
    <t>Note:</t>
  </si>
  <si>
    <t>Php352.505 M</t>
  </si>
  <si>
    <t>6/10/2008 ( Restructuring)</t>
  </si>
  <si>
    <t>Construction of Irrigation Systems, Farm to Market Roads and other socio-economic dev't projects</t>
  </si>
  <si>
    <t>Five (5) years</t>
  </si>
  <si>
    <t>monthly</t>
  </si>
  <si>
    <t>Assignment of IRA</t>
  </si>
  <si>
    <t>b. Insurance Premium</t>
  </si>
  <si>
    <t>a. Documentary Stamps</t>
  </si>
  <si>
    <t>79.250 M</t>
  </si>
  <si>
    <t>None</t>
  </si>
  <si>
    <t>Seven (7) years</t>
  </si>
  <si>
    <t>annual payments on principal and quarterly on interest</t>
  </si>
  <si>
    <t>Assignment of IRA Receivables from 2001- 2004</t>
  </si>
  <si>
    <t>150.00M</t>
  </si>
  <si>
    <t xml:space="preserve"> To finance blocktopping/asphalting of roads on the Sixth District of the province.</t>
  </si>
  <si>
    <t>Ten (10) years</t>
  </si>
  <si>
    <t>TERM LOAN 7</t>
  </si>
  <si>
    <t>TERM LOAN 9</t>
  </si>
  <si>
    <t>Six (6) years</t>
  </si>
  <si>
    <t>Annual payments on principal and quarterly on interest</t>
  </si>
  <si>
    <t>TERM LOAN 11</t>
  </si>
  <si>
    <t>To finance the construction of various infrastructures to be located in Lingayen, Pangasinan</t>
  </si>
  <si>
    <t>TERM LOAN 12</t>
  </si>
  <si>
    <t>Rehabilitation and Upgrading of the Fourteen (14) Provincial Government Hospitals</t>
  </si>
  <si>
    <t>Deposit to Bond Sinking Fund of the Year (if applicable)</t>
  </si>
  <si>
    <t>1,717,505 ( one time)</t>
  </si>
  <si>
    <t>TERM LOAN 5</t>
  </si>
  <si>
    <t>TERM LOAN 6</t>
  </si>
  <si>
    <t>TERM LOAN 14</t>
  </si>
  <si>
    <t>November 15,2012</t>
  </si>
  <si>
    <t>* Staggered basis</t>
  </si>
  <si>
    <t>for P 300.00M on May 16,2006. Outstanding balance of Term Loans 3 &amp; 4 were combined and restructured in 2008 with</t>
  </si>
  <si>
    <t>one (1) year grace period on principal. The said Term Loans were matured on June 23,2013.</t>
  </si>
  <si>
    <r>
      <t xml:space="preserve">Note: </t>
    </r>
    <r>
      <rPr>
        <i/>
        <sz val="10"/>
        <color theme="1"/>
        <rFont val="Arial"/>
        <family val="2"/>
      </rPr>
      <t>1. Term Loan 3 was originally approved for P 350.00M on November 19,2001 while Term Loan 4 was originall approved</t>
    </r>
  </si>
  <si>
    <t>2.Amortization, documentary stamps and insurance premiums were based on total amount released.</t>
  </si>
  <si>
    <t>Fixed rate of 9.125% p.a for the 7-year term</t>
  </si>
  <si>
    <t>149,942.M</t>
  </si>
  <si>
    <t>TERM LOAN 15</t>
  </si>
  <si>
    <t>TERM LOAN 16</t>
  </si>
  <si>
    <t>TERM LOAN 18</t>
  </si>
  <si>
    <t>February 5,2015</t>
  </si>
  <si>
    <t>MB resolution No. 165</t>
  </si>
  <si>
    <t>TERM LOAN 19</t>
  </si>
  <si>
    <t>October 21,2025</t>
  </si>
  <si>
    <t>The said Term Loan was matured on February 19,2015.</t>
  </si>
  <si>
    <t>TERM LOAN 20</t>
  </si>
  <si>
    <t>To finance construction/rehab. Of Provincial and District Hospital</t>
  </si>
  <si>
    <t>TERM LOAN 21</t>
  </si>
  <si>
    <t>TERM LOAN 22</t>
  </si>
  <si>
    <t>February 27,2026</t>
  </si>
  <si>
    <t>February 10,2023</t>
  </si>
  <si>
    <t>January 29,2021</t>
  </si>
  <si>
    <t>TERM LOAN 24</t>
  </si>
  <si>
    <t>5.5% (previously 8.0%,7.0% )</t>
  </si>
  <si>
    <t>July 13,2017</t>
  </si>
  <si>
    <t>March 23,2023</t>
  </si>
  <si>
    <t>Other relevant terms and conditions</t>
  </si>
  <si>
    <t>TERM LOAN 25</t>
  </si>
  <si>
    <t>TERM LOAN 26</t>
  </si>
  <si>
    <t>July 11,2025</t>
  </si>
  <si>
    <t>PROVINCE OF PANGASINAN</t>
  </si>
  <si>
    <t>LGU INCOME CLASSIFICATION</t>
  </si>
  <si>
    <t>ITEM NO.</t>
  </si>
  <si>
    <t>DETAILS :TERM LOAN 3 &amp; 4 ( Restructured)</t>
  </si>
  <si>
    <t>FIRST CLASS</t>
  </si>
  <si>
    <t>Date of Report</t>
  </si>
  <si>
    <t>Lending Institution</t>
  </si>
  <si>
    <t>Land Bank of the Philippines</t>
  </si>
  <si>
    <t>Certificate Number- NDSC/BC</t>
  </si>
  <si>
    <t>Date of Certification-NDSC/BC</t>
  </si>
  <si>
    <t>Amount Approved*</t>
  </si>
  <si>
    <t>Type of Indebtedness Instrument ( Loan,Bond or other form of indebtedness)</t>
  </si>
  <si>
    <t>Terms and Conditions: Fixed or Variable</t>
  </si>
  <si>
    <t>Terms and Conditions: No. of Years Indebtedness</t>
  </si>
  <si>
    <t>Terms and Conditions:Interest Rate</t>
  </si>
  <si>
    <t>Terms and Conditions: Grace Period (Number of Months or Years)</t>
  </si>
  <si>
    <t>Annual Amortization: Principal</t>
  </si>
  <si>
    <t>Annual Amortization: Interest</t>
  </si>
  <si>
    <t>Cumulative Payment from Starting Date: Principal</t>
  </si>
  <si>
    <t>Cumulative Payment from Starting Date: Interest</t>
  </si>
  <si>
    <t>Cumulative Payment from Starting Date: GRT</t>
  </si>
  <si>
    <t>Total Amount of Released (Availment as of date)</t>
  </si>
  <si>
    <t>Outstanding Loan Balance After Principal Payment ( Line 9-22=27)</t>
  </si>
  <si>
    <t>Arrears: Principal (if any)</t>
  </si>
  <si>
    <t>Arrears: Interest (if any)</t>
  </si>
  <si>
    <t>Collateral Security</t>
  </si>
  <si>
    <t>Remaining Balance to Date / Undrawn Amount ( Line 9-25=26)</t>
  </si>
  <si>
    <t>Annual Amortization: Gross Receipt Tax (GRT)</t>
  </si>
  <si>
    <t>Loan</t>
  </si>
  <si>
    <t>At fixed interest rate of 8.0% p.a for the first five  (5) years, subject to quarterly repricing on the 6th year onwards based on LBP prevailing rate at the time of repricing plus minimum spread of 1% subject to APR of 3%</t>
  </si>
  <si>
    <t>no grace priod on principal and interest</t>
  </si>
  <si>
    <t>Principal: Forty (40) equal quarterly payments to start at the end of the 1st quarter from the initial drawdown.                                     Interest:Quarterly in arrears to start at the end of the 1st quarter from the date of initial drawdown.</t>
  </si>
  <si>
    <t xml:space="preserve">(a) one-time handling fee of 25,000 </t>
  </si>
  <si>
    <t>(b) Pre-payment fee is waived unless the account is taken out by other financial institution where a 3% pre-payment fee based on the principal amount to be prepaid shall be charged</t>
  </si>
  <si>
    <t>(c) Commitment,inspection,appraisal and 1 1/2 % processing fees are waived</t>
  </si>
  <si>
    <t>(d) GRT is for the account of the Lender</t>
  </si>
  <si>
    <t>The loan shall be secured by Assignment on Borrowers Internal Revenue Allotment (IRA) .</t>
  </si>
  <si>
    <t>(c) Commitment,inspection,appraisal and 1 1/2 % processing fees are waived.</t>
  </si>
  <si>
    <t>(b) Pre-payment fee is waived unless the account is taken out by other financial institution where a 3% pre-payment fee based on the principal amount to be prepaid shall be charged.</t>
  </si>
  <si>
    <t>To finance acquisition of Brand New Equipment</t>
  </si>
  <si>
    <t>The said Term Loan was matured on May 12,2017</t>
  </si>
  <si>
    <t>Principal: Twenty eight  (28) equal quarterly payments to start at the end of the 1st quarter from the initial drawdown.                                     Interest:Quarterly in arrears to start at the end of the 1st quarter from the date of initial drawdown.</t>
  </si>
  <si>
    <t>Principal: Twenty (20) equal quarterly payments to start at the end of the 1st quarter from the initial drawdown.                                     Interest:Quarterly in arrears to start at the end of the 1st quarter from the date of initial drawdown.</t>
  </si>
  <si>
    <t>February 19,2015</t>
  </si>
  <si>
    <t>To finance acquisition of Second hand Equipment</t>
  </si>
  <si>
    <t>Certificate No.09-08-386</t>
  </si>
  <si>
    <t>August 11,2009</t>
  </si>
  <si>
    <t>August 16,2010</t>
  </si>
  <si>
    <t>May 12,2017</t>
  </si>
  <si>
    <t>MB Resolution # 1882</t>
  </si>
  <si>
    <t>(a)Handling,inspection,appraisal and commitment fees are waived.</t>
  </si>
  <si>
    <t>(b) Pre-termination fee is waived unless when the account is to be taken out by other financial institution where a 3% pre-payment fee based on the principal amount to be prepaid shall be charged.</t>
  </si>
  <si>
    <t>Ten years</t>
  </si>
  <si>
    <t>inclusive one (1) year grace period on principal</t>
  </si>
  <si>
    <t>Penalty: 24% p.a in case of non-payment , shall be charged to start on the day after the due date of the loan amortization/ credit accomodation up to the date of settlement.</t>
  </si>
  <si>
    <t>December 17,2019</t>
  </si>
  <si>
    <t>November 29,2022</t>
  </si>
  <si>
    <t>Principal: Thirty six (36) equal quarterly payments to start at the end of the 5th quarter from the initial drawdown.                                     Interest:Quarterly in arrears to start at the end of the 1st quarter from the date of initial drawdown.</t>
  </si>
  <si>
    <t>June 14,2012</t>
  </si>
  <si>
    <t>Certification No. 12-06-175</t>
  </si>
  <si>
    <t>October 15,2012</t>
  </si>
  <si>
    <t>October 28,2009</t>
  </si>
  <si>
    <t>June 5,2013</t>
  </si>
  <si>
    <t>Construction/ Installation of Waste Water Treatment Facility of the Pangasinan Provincial Hospital in San Carlos City,Pangasinan</t>
  </si>
  <si>
    <t>April 27,2025</t>
  </si>
  <si>
    <t xml:space="preserve">∞At prevailing LBP rate at the time of availment, fixed for three years,subject to quarterly repricing starting on the 4th year onwards based on prevailing LBP lending rate at the time of repricing.                                      </t>
  </si>
  <si>
    <t>(a)Handling and commitment fees shall waived.</t>
  </si>
  <si>
    <t>(b) Pre-termination fee is waived unless when the account is to be taken out by other financial institution where a 2% pre-payment fee based on the principal amount to be prepaid shall be charged.</t>
  </si>
  <si>
    <t>Site development works and construction of  residential houses in Pangapisan North,Lingayen,Pangasinan (Estuario Grande Village)</t>
  </si>
  <si>
    <t>Construction of 17 Row houses for the Aplaya West Resettlement Project.</t>
  </si>
  <si>
    <t>July 6,2015</t>
  </si>
  <si>
    <t>Asphalting and concreting of roads</t>
  </si>
  <si>
    <t>Certification No. 14-07-147</t>
  </si>
  <si>
    <t>July 17,2014</t>
  </si>
  <si>
    <t>July 29,2025</t>
  </si>
  <si>
    <t>Construction/ rehabilitation of bridges</t>
  </si>
  <si>
    <t>Total Amount of Released (Availment as of date)*</t>
  </si>
  <si>
    <t>December 19,2025</t>
  </si>
  <si>
    <t>Construction/ rehabilitation/repair  of hospitals</t>
  </si>
  <si>
    <t>Construction / rehabilitation of communal,pump and shallow tube well irrigation system</t>
  </si>
  <si>
    <t>Acquisition of hospital equipment and quality control equipment</t>
  </si>
  <si>
    <t>September 16,2022</t>
  </si>
  <si>
    <t>Acquisition of brand new Water Well Drilling Rig Mounted with Truck</t>
  </si>
  <si>
    <t>Principal: Twenty-eight (28) equal quarterly payments to start at the end of the 1st quarter from the initial drawdown.                                     Interest:Quarterly in arrears to start at the end of the 1st quarter from the date of initial drawdown.</t>
  </si>
  <si>
    <t>December 17,2015</t>
  </si>
  <si>
    <t>Acquisition of  various brand new equipment</t>
  </si>
  <si>
    <t>Principal: Twenty-eight(28) equal quarterly payments to start at the end of the 1st quarter from the initial drawdown.                                     Interest:Quarterly in arrears to start at the end of the 1st quarter from the date of initial drawdown.</t>
  </si>
  <si>
    <t>(a)Handling,inspection,appraisal, processing and commitment fees are waived.</t>
  </si>
  <si>
    <t>Certification No. 17-02-035</t>
  </si>
  <si>
    <t>February 2,2017</t>
  </si>
  <si>
    <t>MB resolution No. 1163</t>
  </si>
  <si>
    <t>July 28,2017</t>
  </si>
  <si>
    <t>(a)Inspection,appraisal, processing,handling and commitment fees are waived.</t>
  </si>
  <si>
    <t>(b) Pre-payment fee is waived unless when the account is to be taken out by other financial institution where a 2% pre-payment fee based on the principal amount to be prepaid shall be charged.</t>
  </si>
  <si>
    <t>Penalty: 24% p.a to accrue immediately on the day following the due date of the loan</t>
  </si>
  <si>
    <t>Acquisition of various brand new hospital equipment for the Pangasinan Provincial Hospital and thirteen (13) other District and Community Hospitals in Pangasinan</t>
  </si>
  <si>
    <t>Principal: Twenty(20) equal quarterly payments to start at the end of the 1st quarter from the initial drawdown.                                     Interest:Quarterly in arrears to start at the end of the 1st quarter from the date of initial drawdown.</t>
  </si>
  <si>
    <t>DETAILS :TERM LOAN 10</t>
  </si>
  <si>
    <t>June 22,2010</t>
  </si>
  <si>
    <t>June 23,2016</t>
  </si>
  <si>
    <t>To finance various programs that will benefit tobacco growers</t>
  </si>
  <si>
    <t>April 14,2014</t>
  </si>
  <si>
    <t>June 25,2018</t>
  </si>
  <si>
    <t>June 29,2015</t>
  </si>
  <si>
    <t>April 29,2016</t>
  </si>
  <si>
    <t>Principal-November 2,2016</t>
  </si>
  <si>
    <t>Interest January 29,2016</t>
  </si>
  <si>
    <t>Principal-January 30,2017</t>
  </si>
  <si>
    <t>Interest- January 21,2016</t>
  </si>
  <si>
    <t>Principal-March 21,2017</t>
  </si>
  <si>
    <t>Interest- March 20,2016</t>
  </si>
  <si>
    <t>Principal -May 29,2017</t>
  </si>
  <si>
    <t>Interest  -May 29,2016</t>
  </si>
  <si>
    <t>Interest - October 28,2015</t>
  </si>
  <si>
    <t>Principal-October 28,2016</t>
  </si>
  <si>
    <t>Principal-June 30,2015</t>
  </si>
  <si>
    <t>Interest - June 30,2014</t>
  </si>
  <si>
    <t>Principal-February 28,2014</t>
  </si>
  <si>
    <t>Interest - March 1,2013</t>
  </si>
  <si>
    <t>March 11,2010</t>
  </si>
  <si>
    <t>March 17,2010</t>
  </si>
  <si>
    <t xml:space="preserve">∞Fixed for one (1) year, subject to annual repricing thereafter      </t>
  </si>
  <si>
    <t>fixed for three (3) years reckoned from the date of initial release,subject to annual repricing thereafter.</t>
  </si>
  <si>
    <t xml:space="preserve">∞At prevailing LBP rate at the time of availment, fixed for three years,reckoned from date of initial loan release,subject to annual repricing thereafter;    </t>
  </si>
  <si>
    <t xml:space="preserve">∞At prevailing LBP rate at the time of availment, fixed for three years,reckoned from date of initial loan release,subject to annual repricing thereafter;   </t>
  </si>
  <si>
    <t xml:space="preserve">∞5.50% per annum,subject to repricing                           </t>
  </si>
  <si>
    <t xml:space="preserve">∞At prevailing LBP rate at the time of availment, fixed for three years,subject to quarterly repricing starting on the 4th year onwards based on prevailing LBP lending rate at the time of repricing.      </t>
  </si>
  <si>
    <t xml:space="preserve">∞At fixed interest rate of 7.0% p.a for three (3) years,subject to quarterly repricing on the 4th year onwards based on LBP prevailing prime rate at the time of repricing plus minimum spread of 1%    </t>
  </si>
  <si>
    <t xml:space="preserve">∞At fixed interest rate of 7.0% p.a for three (3) years,subject to quarterly repricing on the 4th year onwards based on LBP prevailing prime rate at the time of repricing plus minimum spread of 1%        </t>
  </si>
  <si>
    <t xml:space="preserve">∞At fixed interest rate of 8.0% p.a for the first five  (5) years, subject to quarterly repricing on the 6th year onwards based on LBP prevailing rate at the time of repricing plus minimum spread of 1% subject to APR of 3%   </t>
  </si>
  <si>
    <t xml:space="preserve">∞At fixed interest rate of 8.0% p.a for the first five  (5) years, subject to quarterly repricing on the 6th year onwards based on LBP prevailing rate at the time of repricing plus minimum spread of 1% subject to APR of 3%  </t>
  </si>
  <si>
    <t>October 29,2018</t>
  </si>
  <si>
    <t>392.741 M</t>
  </si>
  <si>
    <t>92.089 M</t>
  </si>
  <si>
    <t>90.346 M</t>
  </si>
  <si>
    <t>50.642 M</t>
  </si>
  <si>
    <t>36.950 M</t>
  </si>
  <si>
    <t>91.887 M</t>
  </si>
  <si>
    <t>TERM LOAN 8</t>
  </si>
  <si>
    <t>March 31,2019</t>
  </si>
  <si>
    <t>Certification No. R1-2018-11-332</t>
  </si>
  <si>
    <t>November 13,2018</t>
  </si>
  <si>
    <t>MB resolution No. 276</t>
  </si>
  <si>
    <t>February 21,2019</t>
  </si>
  <si>
    <t>March 21,2019</t>
  </si>
  <si>
    <t>TERM LOAN 27</t>
  </si>
  <si>
    <t>To finance the concreting/asphalting/blocktopping/construction/rehabilitation/reconstruction/improvement/repairs of the following infrastructure projects</t>
  </si>
  <si>
    <t>∞Ten(10 years),inclusive of one (1) year grace period on principal</t>
  </si>
  <si>
    <t>Principal: Payable in thirty six (36) equal quarterly amortizations to start at the end of the fifth quarter from date of initial release                                    Interest:Quarterly in arrears to start at the end of the 1st quarter from the date of initial drawdown.</t>
  </si>
  <si>
    <t>(a)IHandling and commitment fees are waived.</t>
  </si>
  <si>
    <t>May 24,2024</t>
  </si>
  <si>
    <t>To finance the acquisition of various brand new hospital equipment for the Pangasinan Provincial Hospital and six other District and Community Hospitals in Pangasinan</t>
  </si>
  <si>
    <t>Five years</t>
  </si>
  <si>
    <t>∞Five years</t>
  </si>
  <si>
    <t>Principal: Payable in twenty (20) equal quarterly amortizations to start at the end of the first quarter from date of initial release                                    Interest:Quarterly in arrears to start at the end of the 1st quarter from the date of initial drawdown.</t>
  </si>
  <si>
    <t>∞Seven years</t>
  </si>
  <si>
    <t>Expansion of motor pool through the acquisition of brand new heavy equipment and motor vehicles</t>
  </si>
  <si>
    <t>To finance the construction/rehabilitation of communal,pump,impounding,dam,open well and shallow tube well irrigation systems</t>
  </si>
  <si>
    <t>April 30,2029</t>
  </si>
  <si>
    <t>Principal: Payable in twenty eight (28) equal quarterly amortizations to start at the end of the first quarter from date of initial release                                    Interest:Quarterly in arrears to start at the end of the 1st quarter from the date of initial drawdown.</t>
  </si>
  <si>
    <t>TERM LOAN 28</t>
  </si>
  <si>
    <t>TERM LOAN 31</t>
  </si>
  <si>
    <t>TERM LOAN 32</t>
  </si>
  <si>
    <t>TERM LOAN 29</t>
  </si>
  <si>
    <t>To finance the construction of 160 units row house type dwelling</t>
  </si>
  <si>
    <t>April 10,2026</t>
  </si>
  <si>
    <t>April 12,2029</t>
  </si>
  <si>
    <t xml:space="preserve">                          ∞6.50% ,subject to qurterly repricing(current)</t>
  </si>
  <si>
    <t>At fixed interest rate of 8.0% p.a for the first five  (5) years, subject to quarterly repricing on the 6th year onwards based on LBP prevailing rate at the time of repricing plus minimum spread of 1% subject to APR of 3%∞6.50% ,subject to qurterly repricing(current)</t>
  </si>
  <si>
    <t xml:space="preserve">At fixed interest rate of 8.0% p.a for the first five  (5) years, subject to quarterly repricing on the 6th year onwards based on LBP prevailing rate at the time of repricing plus minimum spread of 1% subject to APR of 3%; </t>
  </si>
  <si>
    <t xml:space="preserve">           ∞current 6.676% subject to quarterly repricing</t>
  </si>
  <si>
    <t>July 31,2019</t>
  </si>
  <si>
    <t>August 30,2019</t>
  </si>
  <si>
    <t>The said Term Loan was matured on 12/20/2019</t>
  </si>
  <si>
    <t>Construction of Pangasinan Convention Center</t>
  </si>
  <si>
    <t>May 26,2020</t>
  </si>
  <si>
    <t>Ten  (10 )years</t>
  </si>
  <si>
    <t>September 30,2020</t>
  </si>
  <si>
    <t>Principal- August 28,2020;                       Interest:August 30,2019</t>
  </si>
  <si>
    <t>Principal : July  31,2020                           Interest: October 31,2019</t>
  </si>
  <si>
    <t>Principal: July 31,2020                                 Interest:July 31,2019</t>
  </si>
  <si>
    <t>-</t>
  </si>
  <si>
    <t>December 27,2030</t>
  </si>
  <si>
    <t>To finance the construction of various Infrastructure Projects</t>
  </si>
  <si>
    <t>∞	Ten (10) years, inclusive of one (1)year grace period on principal.</t>
  </si>
  <si>
    <t>MB resolution No. 757</t>
  </si>
  <si>
    <t>June 18,2020</t>
  </si>
  <si>
    <t>Certification No. R1-2020-03-057</t>
  </si>
  <si>
    <t>February 4,2020</t>
  </si>
  <si>
    <t>Principal: Payable in thirty six (36) equal quarterly amortizations to start at the end of the fifth (5th) quarter from date of initial loan release.                                                Interest:Payable quarterly in arrears in start at the end of the first (1st) quarter from date of initial loan release.</t>
  </si>
  <si>
    <t>(b) Pre-payment fee is waived unless when the account is to be taken out by other financial institution where a 2% pre-payment fee based on the principal amount to be prepaid shall be charged  if the loan will be taken out by another bank/financial institutions.</t>
  </si>
  <si>
    <t>5.5% per annum subject to repricing</t>
  </si>
  <si>
    <t>95.345 M</t>
  </si>
  <si>
    <t>February 21,2031</t>
  </si>
  <si>
    <t>To finance the acquisition of brand new Heavy Equipment and All Purpose Vehicles</t>
  </si>
  <si>
    <t>∞	Ten (10) years</t>
  </si>
  <si>
    <t>Principal: Payable in forty (40) equal quarterly amortizations to start at the end of the first (ist) quarter from date of initial loan release.                                                Interest:Payable quarterly in arrears in start at the end of the first (1st) quarter from date of initial loan release.</t>
  </si>
  <si>
    <t>March 31,2021</t>
  </si>
  <si>
    <t xml:space="preserve"> /., </t>
  </si>
  <si>
    <t>June 30,2021</t>
  </si>
  <si>
    <t>June 17,2021</t>
  </si>
  <si>
    <t>Principal- September 30,2021;                          Interest-August 28,2020</t>
  </si>
  <si>
    <t>September 30,2021</t>
  </si>
  <si>
    <t>To finance the acquisition of Hospital Equipment</t>
  </si>
  <si>
    <t>December 31, 2021</t>
  </si>
  <si>
    <t>TERM LOAN 33</t>
  </si>
  <si>
    <t>Certification No. R1-2021-03-112</t>
  </si>
  <si>
    <t>April 16,2021</t>
  </si>
  <si>
    <t>MB Resolution # 598</t>
  </si>
  <si>
    <t>May 20,2021</t>
  </si>
  <si>
    <t>September 24,2021</t>
  </si>
  <si>
    <t>400 M</t>
  </si>
  <si>
    <t>Nov. 28,2027</t>
  </si>
  <si>
    <t>∞	Five (5) years</t>
  </si>
  <si>
    <t>Principal: Payable in sixteen(16) equal quarterly payments to start at the end of the fifth quarter from date of initial release                                    Interest:Quarterly in arrears to start at the end of the 1st quarter from the date of initial drawdown.</t>
  </si>
  <si>
    <t>Permanent working capital as additional source of fund for the provision of goods and services related to COVID-19 crisis to include construction of rehabilitation building with provision of equipment,construction of diagnostic center,upgrading of fire detection,alarm system and sprinkler and procurement of various hospital and medical equipment,reagents and kits,ambulance,mobile kitchens and transport/service vehicle for hospitals and Provincial Health Office</t>
  </si>
  <si>
    <t>TERM LOAN 30</t>
  </si>
  <si>
    <t>TERM LOAN 34</t>
  </si>
  <si>
    <t>TERM LOAN 35</t>
  </si>
  <si>
    <t>TERM LOAN 36</t>
  </si>
  <si>
    <t>April 17,2020</t>
  </si>
  <si>
    <t>Certification No. 09-08-386</t>
  </si>
  <si>
    <t>MARIA LOURDES (MARILOU) E. UTANES,CPA</t>
  </si>
  <si>
    <t>Development Bank of the Philippines</t>
  </si>
  <si>
    <t>Certification No. R1-2021-09-340</t>
  </si>
  <si>
    <t>October 4,2021</t>
  </si>
  <si>
    <t xml:space="preserve">To finance the construction of various Infrastructure Projects under Health Sector </t>
  </si>
  <si>
    <t>Principal: Payable in 28 quarterly amortizations to commence at the end of the 13th quarter from date of initial drawdown                                            Interest:Payable quarterly to commence at the end of the 1st quarter from the date of initial drawdown</t>
  </si>
  <si>
    <t>To finance the acquisition of various machineries and equipment under Livelihood Sector</t>
  </si>
  <si>
    <t>∞one (1)year grace period on principal.</t>
  </si>
  <si>
    <t>∞ (3)years grace period on principal.</t>
  </si>
  <si>
    <t>∞	Ten (10) years, inclusive three  (3)years grace period on principal.</t>
  </si>
  <si>
    <t>∞	Seven (7) years, inclusive of two (2)years grace period on principal.</t>
  </si>
  <si>
    <t>∞	Two (2) years</t>
  </si>
  <si>
    <t>Principal: Payable in 20 quarterly amortizations to commence at the end of the 9th quarter from date of initial drawdown                                            Interest:Payable quarterly to commence at the end of the 1st quarter from the date of initial drawdown</t>
  </si>
  <si>
    <t>To finance the acquisition of various machineries and equipment under Agriculture Sector</t>
  </si>
  <si>
    <t>(a)Front-end Fee, Commitment Fee, Extension Fee- waived</t>
  </si>
  <si>
    <t>(b) Prepayment penalty of 3 % of the amount to be prepaid, or breakfunding cost whichever is higher</t>
  </si>
  <si>
    <t>Default Charge-24% p/a on advances, pasr due principal and interest</t>
  </si>
  <si>
    <t>May 30,2029</t>
  </si>
  <si>
    <t>May 20,2032</t>
  </si>
  <si>
    <t xml:space="preserve"> one year grace period on principal</t>
  </si>
  <si>
    <t>MB resolution No. 6</t>
  </si>
  <si>
    <t>January 6,2022</t>
  </si>
  <si>
    <t>4KHybHx</t>
  </si>
  <si>
    <t>February 11,2022</t>
  </si>
  <si>
    <t>February 28,2022</t>
  </si>
  <si>
    <t>August 31,2022</t>
  </si>
  <si>
    <t>CRISTY C. UBANDO</t>
  </si>
  <si>
    <t>Acting Provincial Treasurer</t>
  </si>
  <si>
    <t>Expansion of motorpool through the acquisition of various brand new heavy equipment and brand new motor vehicles</t>
  </si>
  <si>
    <t>4.05M</t>
  </si>
  <si>
    <t>94.53M</t>
  </si>
  <si>
    <t>140.76M</t>
  </si>
  <si>
    <t>4.01M</t>
  </si>
  <si>
    <t>3.38M</t>
  </si>
  <si>
    <t>TERM LOAN 1</t>
  </si>
  <si>
    <t>DECEMBER 31,2023</t>
  </si>
  <si>
    <t xml:space="preserve">Certification No. 01-2023-09-246 </t>
  </si>
  <si>
    <t>MB resolution No. 1484</t>
  </si>
  <si>
    <t>February 23,2023</t>
  </si>
  <si>
    <t>To finance the acquisition of Brand New Hospital Equipment</t>
  </si>
  <si>
    <t>∞	Seven (7) years</t>
  </si>
  <si>
    <t>6.25% per annum up to December 31,2023, subject to repricing therafter</t>
  </si>
  <si>
    <t>Principal: up to Seven years, inclusive of two years grace period  and payable quarterly                                                                       Interest- payable quarterly in arrears</t>
  </si>
  <si>
    <t xml:space="preserve">(a)Ihandling fee of 1% of approved loan estimated at 7.5 M  and commitment fees of 0.50% estimated at 3.79M shall be waived </t>
  </si>
  <si>
    <t>8.25.00% per annum up to December 31,2023, subject to annual repricing therafter</t>
  </si>
  <si>
    <t>6.40% per annum up to December 31,2023, subject to repricing therafter</t>
  </si>
  <si>
    <t>6.30% per annum up to December 31,2023, subject to repricing therafter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</si>
</sst>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8" x14ac:knownFonts="1">
    <font>
      <sz val="12"/>
      <color theme="1"/>
      <name val="Times New Roman"/>
      <family val="2"/>
    </font>
    <font>
      <sz val="12"/>
      <color theme="1"/>
      <name val="Times New Roman"/>
      <family val="2"/>
    </font>
    <font>
      <sz val="12"/>
      <color theme="1"/>
      <name val="Arial"/>
      <family val="2"/>
    </font>
    <font>
      <i/>
      <sz val="10"/>
      <color theme="1"/>
      <name val="Arial"/>
      <family val="2"/>
    </font>
    <font>
      <sz val="11"/>
      <color theme="1"/>
      <name val="Arial"/>
      <family val="2"/>
    </font>
    <font>
      <i/>
      <sz val="11"/>
      <color theme="1"/>
      <name val="Arial"/>
      <family val="2"/>
    </font>
    <font>
      <b/>
      <sz val="11"/>
      <color theme="1"/>
      <name val="Arial"/>
      <family val="2"/>
    </font>
    <font>
      <i/>
      <sz val="8"/>
      <color theme="1"/>
      <name val="Arial"/>
      <family val="2"/>
    </font>
  </fonts>
  <fills count="3">
    <fill>
      <patternFill patternType="none"/>
    </fill>
    <fill>
      <patternFill patternType="gray125"/>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31">
    <xf numFmtId="0" fontId="0" fillId="0" borderId="0" xfId="0"/>
    <xf numFmtId="0" fontId="2" fillId="0" borderId="0" xfId="0" applyFont="1"/>
    <xf numFmtId="0" fontId="4" fillId="0" borderId="0" xfId="0" applyFont="1"/>
    <xf numFmtId="0" fontId="4" fillId="0" borderId="1" xfId="0" applyFont="1" applyBorder="1"/>
    <xf numFmtId="0" fontId="5" fillId="0" borderId="1" xfId="0" applyFont="1" applyBorder="1"/>
    <xf numFmtId="0" fontId="4" fillId="0" borderId="3" xfId="0" applyFont="1" applyBorder="1"/>
    <xf numFmtId="0" fontId="4" fillId="0" borderId="1" xfId="0" applyFont="1" applyBorder="1" applyAlignment="1">
      <alignment horizontal="center"/>
    </xf>
    <xf numFmtId="0" fontId="4" fillId="0" borderId="1" xfId="0" applyFont="1" applyBorder="1" applyAlignment="1">
      <alignment horizontal="left" indent="1"/>
    </xf>
    <xf numFmtId="0" fontId="6" fillId="0" borderId="1" xfId="0" applyFont="1" applyBorder="1" applyAlignment="1">
      <alignment horizontal="center"/>
    </xf>
    <xf numFmtId="0" fontId="4" fillId="0" borderId="0" xfId="0" applyFont="1" applyAlignment="1">
      <alignment horizontal="left" indent="3"/>
    </xf>
    <xf numFmtId="0" fontId="5" fillId="0" borderId="0" xfId="0" applyFont="1" applyAlignment="1">
      <alignment horizontal="center"/>
    </xf>
    <xf numFmtId="0" fontId="6" fillId="0" borderId="0" xfId="0" applyFont="1" applyAlignment="1">
      <alignment horizontal="center"/>
    </xf>
    <xf numFmtId="0" fontId="5" fillId="0" borderId="2" xfId="0" applyFont="1" applyBorder="1"/>
    <xf numFmtId="43" fontId="4" fillId="0" borderId="3" xfId="1" applyFont="1" applyBorder="1"/>
    <xf numFmtId="4"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6" fillId="0" borderId="0" xfId="0" applyFont="1"/>
    <xf numFmtId="0" fontId="3" fillId="0" borderId="0" xfId="0" applyFont="1"/>
    <xf numFmtId="0" fontId="4" fillId="0" borderId="0" xfId="0" applyFont="1" applyAlignment="1">
      <alignment horizontal="center"/>
    </xf>
    <xf numFmtId="0" fontId="5" fillId="0" borderId="0" xfId="0" applyFont="1"/>
    <xf numFmtId="4" fontId="4" fillId="0" borderId="3" xfId="0"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15" fontId="5" fillId="0" borderId="2" xfId="0" applyNumberFormat="1" applyFont="1" applyBorder="1" applyAlignment="1">
      <alignment horizontal="left"/>
    </xf>
    <xf numFmtId="0" fontId="6" fillId="0" borderId="1" xfId="0" applyFont="1" applyBorder="1" applyAlignment="1">
      <alignment wrapText="1"/>
    </xf>
    <xf numFmtId="0" fontId="4" fillId="0" borderId="0" xfId="0" applyFont="1" applyAlignment="1">
      <alignment vertical="center"/>
    </xf>
    <xf numFmtId="15" fontId="5" fillId="0" borderId="2" xfId="0" applyNumberFormat="1" applyFont="1" applyBorder="1"/>
    <xf numFmtId="43" fontId="5" fillId="0" borderId="2" xfId="1" applyFont="1" applyBorder="1" applyAlignment="1">
      <alignment horizontal="left"/>
    </xf>
    <xf numFmtId="43" fontId="5" fillId="0" borderId="2" xfId="1" applyFont="1" applyBorder="1" applyAlignment="1"/>
    <xf numFmtId="43" fontId="5" fillId="0" borderId="3" xfId="1" applyFont="1" applyBorder="1" applyAlignment="1"/>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right"/>
    </xf>
    <xf numFmtId="0" fontId="4" fillId="0" borderId="3" xfId="0" applyFont="1" applyBorder="1" applyAlignment="1">
      <alignment horizontal="right"/>
    </xf>
    <xf numFmtId="0" fontId="3" fillId="0" borderId="0" xfId="0" applyFont="1" applyAlignment="1">
      <alignment wrapText="1"/>
    </xf>
    <xf numFmtId="0" fontId="5" fillId="0" borderId="3" xfId="0" applyFont="1" applyBorder="1" applyAlignment="1">
      <alignment horizontal="right"/>
    </xf>
    <xf numFmtId="43" fontId="4" fillId="0" borderId="3" xfId="0" applyNumberFormat="1" applyFont="1" applyBorder="1" applyAlignment="1">
      <alignment horizontal="left"/>
    </xf>
    <xf numFmtId="43" fontId="4" fillId="0" borderId="0" xfId="0" applyNumberFormat="1" applyFont="1" applyAlignment="1">
      <alignment vertical="center"/>
    </xf>
    <xf numFmtId="43" fontId="4" fillId="0" borderId="0" xfId="0" applyNumberFormat="1" applyFont="1"/>
    <xf numFmtId="0" fontId="4" fillId="0" borderId="1" xfId="0" applyFont="1" applyBorder="1" applyAlignment="1">
      <alignment horizontal="left"/>
    </xf>
    <xf numFmtId="0" fontId="4" fillId="0" borderId="0" xfId="0" applyFont="1" applyAlignment="1">
      <alignment horizontal="left"/>
    </xf>
    <xf numFmtId="164" fontId="4" fillId="0" borderId="0" xfId="0" applyNumberFormat="1" applyFont="1"/>
    <xf numFmtId="43" fontId="4" fillId="0" borderId="3" xfId="1" applyFont="1" applyBorder="1" applyAlignment="1">
      <alignment horizontal="center"/>
    </xf>
    <xf numFmtId="43" fontId="4" fillId="0" borderId="3" xfId="1" applyFont="1" applyBorder="1" applyAlignment="1">
      <alignment horizontal="right"/>
    </xf>
    <xf numFmtId="0" fontId="5" fillId="0" borderId="2" xfId="0" quotePrefix="1" applyFont="1" applyBorder="1" applyAlignment="1">
      <alignment horizontal="left"/>
    </xf>
    <xf numFmtId="43" fontId="2" fillId="0" borderId="0" xfId="1" applyFont="1"/>
    <xf numFmtId="43" fontId="4" fillId="0" borderId="0" xfId="1" applyFont="1"/>
    <xf numFmtId="43" fontId="4" fillId="0" borderId="0" xfId="1" applyFont="1" applyAlignment="1">
      <alignment vertical="center"/>
    </xf>
    <xf numFmtId="43" fontId="4" fillId="0" borderId="0" xfId="1" applyFont="1" applyAlignment="1">
      <alignment horizontal="left" vertical="center"/>
    </xf>
    <xf numFmtId="43" fontId="3" fillId="0" borderId="0" xfId="1" applyFont="1"/>
    <xf numFmtId="0" fontId="4" fillId="0" borderId="0" xfId="0" applyFont="1" applyAlignment="1">
      <alignment wrapText="1"/>
    </xf>
    <xf numFmtId="4" fontId="4" fillId="0" borderId="0" xfId="0" applyNumberFormat="1" applyFont="1"/>
    <xf numFmtId="164" fontId="5" fillId="0" borderId="3" xfId="0" applyNumberFormat="1" applyFont="1" applyBorder="1" applyAlignment="1">
      <alignment horizontal="left"/>
    </xf>
    <xf numFmtId="0" fontId="7" fillId="0" borderId="0" xfId="0" applyFont="1"/>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43" fontId="2" fillId="0" borderId="0" xfId="0" applyNumberFormat="1" applyFont="1"/>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right"/>
    </xf>
    <xf numFmtId="0" fontId="5" fillId="0" borderId="3" xfId="0" applyFont="1" applyBorder="1" applyAlignment="1">
      <alignment horizontal="right"/>
    </xf>
    <xf numFmtId="43" fontId="5" fillId="0" borderId="2" xfId="1" applyFont="1" applyBorder="1" applyAlignment="1">
      <alignment horizontal="right"/>
    </xf>
    <xf numFmtId="43" fontId="5" fillId="0" borderId="3" xfId="1" applyFont="1" applyBorder="1" applyAlignment="1">
      <alignment horizontal="right"/>
    </xf>
    <xf numFmtId="4" fontId="4" fillId="0" borderId="2" xfId="1" applyNumberFormat="1" applyFont="1" applyBorder="1" applyAlignment="1">
      <alignment horizontal="right"/>
    </xf>
    <xf numFmtId="4" fontId="4" fillId="0" borderId="3" xfId="1" applyNumberFormat="1" applyFont="1" applyBorder="1" applyAlignment="1">
      <alignment horizontal="right"/>
    </xf>
    <xf numFmtId="43" fontId="4" fillId="0" borderId="2" xfId="1" applyFont="1" applyBorder="1" applyAlignment="1">
      <alignment horizontal="center"/>
    </xf>
    <xf numFmtId="43" fontId="4" fillId="0" borderId="3" xfId="1" applyFont="1" applyBorder="1" applyAlignment="1">
      <alignment horizontal="center"/>
    </xf>
    <xf numFmtId="43" fontId="5" fillId="0" borderId="2" xfId="1" applyFont="1" applyBorder="1" applyAlignment="1">
      <alignment horizontal="center"/>
    </xf>
    <xf numFmtId="43" fontId="5" fillId="0" borderId="3" xfId="1" applyFont="1" applyBorder="1" applyAlignment="1">
      <alignment horizontal="center"/>
    </xf>
    <xf numFmtId="0" fontId="5" fillId="0" borderId="2" xfId="0" applyFont="1" applyBorder="1" applyAlignment="1">
      <alignment horizontal="left"/>
    </xf>
    <xf numFmtId="0" fontId="5" fillId="0" borderId="3" xfId="0" applyFont="1" applyBorder="1" applyAlignment="1">
      <alignment horizontal="left"/>
    </xf>
    <xf numFmtId="4" fontId="5" fillId="0" borderId="2" xfId="0" applyNumberFormat="1" applyFont="1" applyBorder="1" applyAlignment="1">
      <alignment horizontal="left"/>
    </xf>
    <xf numFmtId="4" fontId="5" fillId="0" borderId="3" xfId="0" applyNumberFormat="1" applyFont="1" applyBorder="1" applyAlignment="1">
      <alignment horizontal="left"/>
    </xf>
    <xf numFmtId="43" fontId="5" fillId="0" borderId="2" xfId="0" applyNumberFormat="1" applyFont="1" applyBorder="1" applyAlignment="1">
      <alignment horizontal="left"/>
    </xf>
    <xf numFmtId="43" fontId="5" fillId="0" borderId="3" xfId="0" applyNumberFormat="1" applyFont="1" applyBorder="1" applyAlignment="1">
      <alignment horizontal="left"/>
    </xf>
    <xf numFmtId="4" fontId="5" fillId="0" borderId="2" xfId="0" applyNumberFormat="1" applyFont="1" applyBorder="1" applyAlignment="1">
      <alignment horizontal="right"/>
    </xf>
    <xf numFmtId="4" fontId="5" fillId="0" borderId="3" xfId="0" applyNumberFormat="1" applyFont="1" applyBorder="1" applyAlignment="1">
      <alignment horizontal="right"/>
    </xf>
    <xf numFmtId="15" fontId="5" fillId="0" borderId="2" xfId="0" applyNumberFormat="1" applyFont="1" applyBorder="1" applyAlignment="1">
      <alignment horizontal="left" wrapText="1"/>
    </xf>
    <xf numFmtId="15" fontId="5" fillId="0" borderId="3" xfId="0" applyNumberFormat="1" applyFont="1" applyBorder="1" applyAlignment="1">
      <alignment horizontal="left" wrapText="1"/>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4" fontId="5" fillId="0" borderId="2" xfId="1" applyNumberFormat="1" applyFont="1" applyBorder="1" applyAlignment="1">
      <alignment horizontal="center"/>
    </xf>
    <xf numFmtId="4" fontId="5" fillId="0" borderId="3" xfId="1" applyNumberFormat="1" applyFont="1" applyBorder="1" applyAlignment="1">
      <alignment horizontal="center"/>
    </xf>
    <xf numFmtId="164" fontId="5" fillId="0" borderId="2" xfId="1" applyNumberFormat="1" applyFont="1" applyBorder="1" applyAlignment="1">
      <alignment horizontal="right"/>
    </xf>
    <xf numFmtId="164" fontId="5" fillId="0" borderId="3" xfId="1" applyNumberFormat="1" applyFont="1" applyBorder="1" applyAlignment="1">
      <alignment horizontal="right"/>
    </xf>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43" fontId="5" fillId="2" borderId="2" xfId="1" applyFont="1" applyFill="1" applyBorder="1" applyAlignment="1">
      <alignment horizontal="right"/>
    </xf>
    <xf numFmtId="43" fontId="5" fillId="2" borderId="3" xfId="1" applyFont="1" applyFill="1" applyBorder="1" applyAlignment="1">
      <alignment horizontal="right"/>
    </xf>
    <xf numFmtId="0" fontId="5" fillId="0" borderId="2" xfId="0" applyFont="1" applyBorder="1" applyAlignment="1">
      <alignment horizontal="center"/>
    </xf>
    <xf numFmtId="0" fontId="5" fillId="0" borderId="3" xfId="0" applyFont="1" applyBorder="1" applyAlignment="1">
      <alignment horizontal="center"/>
    </xf>
    <xf numFmtId="43" fontId="4" fillId="0" borderId="2" xfId="1" applyFont="1" applyBorder="1" applyAlignment="1">
      <alignment horizontal="right"/>
    </xf>
    <xf numFmtId="43" fontId="4" fillId="0" borderId="3" xfId="1" applyFont="1" applyBorder="1" applyAlignment="1">
      <alignment horizontal="right"/>
    </xf>
    <xf numFmtId="15" fontId="5" fillId="0" borderId="2" xfId="0" applyNumberFormat="1" applyFont="1" applyBorder="1" applyAlignment="1">
      <alignment horizontal="left"/>
    </xf>
    <xf numFmtId="15" fontId="5" fillId="0" borderId="3" xfId="0" applyNumberFormat="1" applyFont="1" applyBorder="1" applyAlignment="1">
      <alignment horizontal="left"/>
    </xf>
    <xf numFmtId="43" fontId="5" fillId="0" borderId="2" xfId="1" applyFont="1" applyBorder="1" applyAlignment="1"/>
    <xf numFmtId="43" fontId="5" fillId="0" borderId="3" xfId="1" applyFont="1" applyBorder="1" applyAlignment="1"/>
    <xf numFmtId="43" fontId="5" fillId="0" borderId="2" xfId="1" applyFont="1" applyBorder="1" applyAlignment="1">
      <alignment horizontal="left"/>
    </xf>
    <xf numFmtId="43" fontId="5" fillId="0" borderId="3" xfId="1" applyFont="1" applyBorder="1" applyAlignment="1">
      <alignment horizontal="left"/>
    </xf>
    <xf numFmtId="0" fontId="5" fillId="0" borderId="1" xfId="0" applyFont="1" applyBorder="1" applyAlignment="1">
      <alignment horizontal="center"/>
    </xf>
    <xf numFmtId="43" fontId="5" fillId="0" borderId="2" xfId="1" applyFont="1" applyBorder="1" applyAlignment="1">
      <alignment horizontal="left" vertical="top"/>
    </xf>
    <xf numFmtId="43" fontId="5" fillId="0" borderId="3" xfId="1" applyFont="1" applyBorder="1" applyAlignment="1">
      <alignment horizontal="left" vertical="top"/>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43" fontId="5" fillId="0" borderId="2" xfId="0" applyNumberFormat="1" applyFont="1" applyBorder="1" applyAlignment="1">
      <alignment horizontal="center"/>
    </xf>
    <xf numFmtId="43" fontId="5" fillId="0" borderId="3" xfId="0" applyNumberFormat="1" applyFont="1" applyBorder="1" applyAlignment="1">
      <alignment horizontal="center"/>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14" fontId="5" fillId="0" borderId="2" xfId="0" applyNumberFormat="1" applyFont="1" applyBorder="1" applyAlignment="1">
      <alignment horizontal="center"/>
    </xf>
    <xf numFmtId="14" fontId="5" fillId="0" borderId="3" xfId="0" applyNumberFormat="1" applyFont="1" applyBorder="1" applyAlignment="1">
      <alignment horizontal="center"/>
    </xf>
    <xf numFmtId="43" fontId="4" fillId="0" borderId="2" xfId="1" applyFont="1" applyBorder="1" applyAlignment="1"/>
    <xf numFmtId="43" fontId="4" fillId="0" borderId="3" xfId="1" applyFont="1" applyBorder="1" applyAlignment="1"/>
    <xf numFmtId="15" fontId="5" fillId="0" borderId="2" xfId="0" applyNumberFormat="1" applyFont="1" applyBorder="1" applyAlignment="1">
      <alignment horizontal="center"/>
    </xf>
    <xf numFmtId="15" fontId="5" fillId="0" borderId="3" xfId="0" applyNumberFormat="1"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43" fontId="4" fillId="0" borderId="2" xfId="1" applyFont="1" applyBorder="1" applyAlignment="1">
      <alignment horizontal="left"/>
    </xf>
    <xf numFmtId="43" fontId="4" fillId="0" borderId="3" xfId="1" applyFont="1" applyBorder="1" applyAlignment="1">
      <alignment horizontal="left"/>
    </xf>
    <xf numFmtId="43" fontId="5" fillId="0" borderId="2" xfId="0" applyNumberFormat="1" applyFont="1" applyBorder="1"/>
    <xf numFmtId="0" fontId="0" fillId="0" borderId="3" xfId="0" applyBorder="1"/>
    <xf numFmtId="43" fontId="4" fillId="0" borderId="2" xfId="0" applyNumberFormat="1" applyFont="1" applyBorder="1" applyAlignment="1">
      <alignment horizontal="right"/>
    </xf>
    <xf numFmtId="43" fontId="4" fillId="0" borderId="3" xfId="0" applyNumberFormat="1"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K53"/>
  <sheetViews>
    <sheetView showGridLines="0" topLeftCell="A16"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32</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299</v>
      </c>
      <c r="D8" s="16"/>
    </row>
    <row r="9" spans="1:4" s="2" customFormat="1" ht="14.4" x14ac:dyDescent="0.3">
      <c r="A9" s="6">
        <v>4</v>
      </c>
      <c r="B9" s="3" t="s">
        <v>84</v>
      </c>
      <c r="C9" s="15" t="s">
        <v>300</v>
      </c>
      <c r="D9" s="16"/>
    </row>
    <row r="10" spans="1:4" s="2" customFormat="1" ht="14.4" x14ac:dyDescent="0.3">
      <c r="A10" s="6">
        <v>5</v>
      </c>
      <c r="B10" s="3" t="s">
        <v>85</v>
      </c>
      <c r="C10" s="73" t="s">
        <v>301</v>
      </c>
      <c r="D10" s="74"/>
    </row>
    <row r="11" spans="1:4" s="2" customFormat="1" ht="14.4" x14ac:dyDescent="0.3">
      <c r="A11" s="6">
        <v>6</v>
      </c>
      <c r="B11" s="3" t="s">
        <v>2</v>
      </c>
      <c r="C11" s="73" t="s">
        <v>318</v>
      </c>
      <c r="D11" s="74"/>
    </row>
    <row r="12" spans="1:4" s="2" customFormat="1" ht="14.4" x14ac:dyDescent="0.3">
      <c r="A12" s="6">
        <v>7</v>
      </c>
      <c r="B12" s="3" t="s">
        <v>3</v>
      </c>
      <c r="C12" s="73" t="s">
        <v>319</v>
      </c>
      <c r="D12" s="74"/>
    </row>
    <row r="13" spans="1:4" s="2" customFormat="1" ht="14.4" x14ac:dyDescent="0.3">
      <c r="A13" s="6">
        <v>8</v>
      </c>
      <c r="B13" s="3" t="s">
        <v>4</v>
      </c>
      <c r="C13" s="81" t="s">
        <v>321</v>
      </c>
      <c r="D13" s="82"/>
    </row>
    <row r="14" spans="1:4" s="2" customFormat="1" ht="14.4" x14ac:dyDescent="0.3">
      <c r="A14" s="6">
        <v>9</v>
      </c>
      <c r="B14" s="3" t="s">
        <v>86</v>
      </c>
      <c r="C14" s="75">
        <v>63290000</v>
      </c>
      <c r="D14" s="76"/>
    </row>
    <row r="15" spans="1:4" s="2" customFormat="1" ht="14.4" x14ac:dyDescent="0.3">
      <c r="A15" s="6">
        <v>10</v>
      </c>
      <c r="B15" s="3" t="s">
        <v>5</v>
      </c>
      <c r="C15" s="77" t="s">
        <v>315</v>
      </c>
      <c r="D15" s="78"/>
    </row>
    <row r="16" spans="1:4" s="2" customFormat="1" ht="14.4" x14ac:dyDescent="0.3">
      <c r="A16" s="6">
        <v>11</v>
      </c>
      <c r="B16" s="3" t="s">
        <v>87</v>
      </c>
      <c r="C16" s="15" t="s">
        <v>104</v>
      </c>
      <c r="D16" s="16"/>
    </row>
    <row r="17" spans="1:11" s="27" customFormat="1" ht="62.4" customHeight="1" x14ac:dyDescent="0.3">
      <c r="A17" s="23">
        <v>12</v>
      </c>
      <c r="B17" s="24" t="s">
        <v>6</v>
      </c>
      <c r="C17" s="61" t="s">
        <v>311</v>
      </c>
      <c r="D17" s="62"/>
    </row>
    <row r="18" spans="1:11" s="2" customFormat="1" ht="38.4" customHeight="1" x14ac:dyDescent="0.3">
      <c r="A18" s="6">
        <v>13</v>
      </c>
      <c r="B18" s="3" t="s">
        <v>88</v>
      </c>
      <c r="C18" s="59" t="s">
        <v>308</v>
      </c>
      <c r="D18" s="60"/>
    </row>
    <row r="19" spans="1:11" s="2" customFormat="1" ht="30.6" customHeight="1" x14ac:dyDescent="0.3">
      <c r="A19" s="6">
        <v>14</v>
      </c>
      <c r="B19" s="3" t="s">
        <v>89</v>
      </c>
      <c r="C19" s="59" t="s">
        <v>308</v>
      </c>
      <c r="D19" s="60"/>
    </row>
    <row r="20" spans="1:11" s="27" customFormat="1" ht="60" customHeight="1" x14ac:dyDescent="0.3">
      <c r="A20" s="23">
        <v>15</v>
      </c>
      <c r="B20" s="24" t="s">
        <v>90</v>
      </c>
      <c r="C20" s="61" t="s">
        <v>342</v>
      </c>
      <c r="D20" s="62"/>
    </row>
    <row r="21" spans="1:11" s="2" customFormat="1" ht="45" customHeight="1" x14ac:dyDescent="0.3">
      <c r="A21" s="6">
        <v>16</v>
      </c>
      <c r="B21" s="3" t="s">
        <v>91</v>
      </c>
      <c r="C21" s="59" t="s">
        <v>309</v>
      </c>
      <c r="D21" s="60"/>
    </row>
    <row r="22" spans="1:11" s="27" customFormat="1" ht="106.95" customHeight="1" x14ac:dyDescent="0.3">
      <c r="A22" s="23">
        <v>17</v>
      </c>
      <c r="B22" s="24" t="s">
        <v>7</v>
      </c>
      <c r="C22" s="61" t="s">
        <v>310</v>
      </c>
      <c r="D22" s="62"/>
    </row>
    <row r="23" spans="1:11" s="2" customFormat="1" ht="14.4" x14ac:dyDescent="0.3">
      <c r="A23" s="6">
        <v>18</v>
      </c>
      <c r="B23" s="3" t="s">
        <v>92</v>
      </c>
      <c r="C23" s="79">
        <v>0</v>
      </c>
      <c r="D23" s="64"/>
    </row>
    <row r="24" spans="1:11" s="2" customFormat="1" ht="14.4" x14ac:dyDescent="0.3">
      <c r="A24" s="6">
        <v>19</v>
      </c>
      <c r="B24" s="3" t="s">
        <v>93</v>
      </c>
      <c r="C24" s="79">
        <v>2138796.111111111</v>
      </c>
      <c r="D24" s="80">
        <v>2138796.111111111</v>
      </c>
    </row>
    <row r="25" spans="1:11" s="2" customFormat="1" ht="14.4" x14ac:dyDescent="0.3">
      <c r="A25" s="6">
        <v>20</v>
      </c>
      <c r="B25" s="3" t="s">
        <v>103</v>
      </c>
      <c r="C25" s="71">
        <v>21387.961111111115</v>
      </c>
      <c r="D25" s="72">
        <v>21387.961111111115</v>
      </c>
    </row>
    <row r="26" spans="1:11" s="2" customFormat="1" ht="14.4" x14ac:dyDescent="0.3">
      <c r="A26" s="6">
        <v>21</v>
      </c>
      <c r="B26" s="7" t="s">
        <v>8</v>
      </c>
      <c r="C26" s="63" t="s">
        <v>323</v>
      </c>
      <c r="D26" s="64"/>
    </row>
    <row r="27" spans="1:11" s="2" customFormat="1" ht="14.4" x14ac:dyDescent="0.3">
      <c r="A27" s="6">
        <v>22</v>
      </c>
      <c r="B27" s="3" t="s">
        <v>94</v>
      </c>
      <c r="C27" s="65">
        <v>0</v>
      </c>
      <c r="D27" s="66"/>
    </row>
    <row r="28" spans="1:11" s="2" customFormat="1" ht="14.4" x14ac:dyDescent="0.3">
      <c r="A28" s="6">
        <v>23</v>
      </c>
      <c r="B28" s="3" t="s">
        <v>95</v>
      </c>
      <c r="C28" s="65">
        <v>580649.17000000004</v>
      </c>
      <c r="D28" s="66"/>
      <c r="K28" s="2" t="s">
        <v>274</v>
      </c>
    </row>
    <row r="29" spans="1:11" s="2" customFormat="1" ht="14.4" x14ac:dyDescent="0.3">
      <c r="A29" s="6">
        <v>24</v>
      </c>
      <c r="B29" s="3" t="s">
        <v>96</v>
      </c>
      <c r="C29" s="15"/>
      <c r="D29" s="54">
        <f>1685.02+2049.35+2072.1</f>
        <v>5806.4699999999993</v>
      </c>
    </row>
    <row r="30" spans="1:11" s="2" customFormat="1" ht="15.6" customHeight="1" x14ac:dyDescent="0.25">
      <c r="A30" s="6">
        <v>25</v>
      </c>
      <c r="B30" s="3" t="s">
        <v>97</v>
      </c>
      <c r="C30" s="67">
        <v>20493500</v>
      </c>
      <c r="D30" s="68"/>
    </row>
    <row r="31" spans="1:11" s="2" customFormat="1" ht="14.4" x14ac:dyDescent="0.3">
      <c r="A31" s="6">
        <v>26</v>
      </c>
      <c r="B31" s="3" t="s">
        <v>102</v>
      </c>
      <c r="C31" s="15"/>
      <c r="D31" s="17">
        <f>C14-C30</f>
        <v>42796500</v>
      </c>
    </row>
    <row r="32" spans="1:11" s="2" customFormat="1" ht="15.6" customHeight="1" x14ac:dyDescent="0.25">
      <c r="A32" s="6">
        <v>27</v>
      </c>
      <c r="B32" s="3" t="s">
        <v>98</v>
      </c>
      <c r="C32" s="69">
        <f>C30-C27</f>
        <v>20493500</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312</v>
      </c>
      <c r="D38" s="60"/>
    </row>
    <row r="39" spans="1:6" s="2" customFormat="1" ht="70.2" customHeight="1" x14ac:dyDescent="0.3">
      <c r="A39" s="6"/>
      <c r="B39" s="4"/>
      <c r="C39" s="59" t="s">
        <v>313</v>
      </c>
      <c r="D39" s="60"/>
    </row>
    <row r="40" spans="1:6" s="33" customFormat="1" ht="40.950000000000003" customHeight="1" x14ac:dyDescent="0.3">
      <c r="A40" s="23">
        <v>34</v>
      </c>
      <c r="B40" s="32" t="s">
        <v>72</v>
      </c>
      <c r="C40" s="61" t="s">
        <v>314</v>
      </c>
      <c r="D40" s="6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298</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7">
    <mergeCell ref="C11:D11"/>
    <mergeCell ref="C13:D13"/>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sheetPr>
  <dimension ref="A1:G54"/>
  <sheetViews>
    <sheetView showGridLines="0" topLeftCell="B16"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237</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3" t="s">
        <v>217</v>
      </c>
      <c r="D10" s="74"/>
    </row>
    <row r="11" spans="1:4" s="2" customFormat="1" ht="14.4" x14ac:dyDescent="0.3">
      <c r="A11" s="6">
        <v>6</v>
      </c>
      <c r="B11" s="3" t="s">
        <v>2</v>
      </c>
      <c r="C11" s="73" t="s">
        <v>218</v>
      </c>
      <c r="D11" s="74"/>
    </row>
    <row r="12" spans="1:4" s="2" customFormat="1" ht="14.4" x14ac:dyDescent="0.3">
      <c r="A12" s="6">
        <v>7</v>
      </c>
      <c r="B12" s="3" t="s">
        <v>3</v>
      </c>
      <c r="C12" s="73" t="s">
        <v>219</v>
      </c>
      <c r="D12" s="74"/>
    </row>
    <row r="13" spans="1:4" s="2" customFormat="1" ht="14.4" x14ac:dyDescent="0.3">
      <c r="A13" s="6">
        <v>8</v>
      </c>
      <c r="B13" s="3" t="s">
        <v>4</v>
      </c>
      <c r="C13" s="28" t="s">
        <v>220</v>
      </c>
      <c r="D13" s="16"/>
    </row>
    <row r="14" spans="1:4" s="2" customFormat="1" ht="14.4" x14ac:dyDescent="0.3">
      <c r="A14" s="6">
        <v>9</v>
      </c>
      <c r="B14" s="3" t="s">
        <v>86</v>
      </c>
      <c r="C14" s="75">
        <v>218400000</v>
      </c>
      <c r="D14" s="76"/>
    </row>
    <row r="15" spans="1:4" s="2" customFormat="1" ht="14.4" x14ac:dyDescent="0.3">
      <c r="A15" s="6">
        <v>10</v>
      </c>
      <c r="B15" s="3" t="s">
        <v>5</v>
      </c>
      <c r="C15" s="77" t="s">
        <v>241</v>
      </c>
      <c r="D15" s="78"/>
    </row>
    <row r="16" spans="1:4" s="2" customFormat="1" ht="14.4" x14ac:dyDescent="0.3">
      <c r="A16" s="6">
        <v>11</v>
      </c>
      <c r="B16" s="3" t="s">
        <v>87</v>
      </c>
      <c r="C16" s="15" t="s">
        <v>104</v>
      </c>
      <c r="D16" s="16"/>
    </row>
    <row r="17" spans="1:7" s="27" customFormat="1" ht="62.4" customHeight="1" x14ac:dyDescent="0.3">
      <c r="A17" s="23">
        <v>12</v>
      </c>
      <c r="B17" s="24" t="s">
        <v>6</v>
      </c>
      <c r="C17" s="61" t="s">
        <v>232</v>
      </c>
      <c r="D17" s="62"/>
    </row>
    <row r="18" spans="1:7" s="2" customFormat="1" ht="38.4" customHeight="1" x14ac:dyDescent="0.3">
      <c r="A18" s="6">
        <v>13</v>
      </c>
      <c r="B18" s="3" t="s">
        <v>88</v>
      </c>
      <c r="C18" s="59" t="s">
        <v>231</v>
      </c>
      <c r="D18" s="60"/>
    </row>
    <row r="19" spans="1:7" s="2" customFormat="1" ht="14.4" x14ac:dyDescent="0.3">
      <c r="A19" s="6">
        <v>14</v>
      </c>
      <c r="B19" s="3" t="s">
        <v>89</v>
      </c>
      <c r="C19" s="73" t="s">
        <v>26</v>
      </c>
      <c r="D19" s="74"/>
    </row>
    <row r="20" spans="1:7" s="27" customFormat="1" ht="60" customHeight="1" x14ac:dyDescent="0.3">
      <c r="A20" s="23">
        <v>15</v>
      </c>
      <c r="B20" s="24" t="s">
        <v>90</v>
      </c>
      <c r="C20" s="61" t="s">
        <v>339</v>
      </c>
      <c r="D20" s="62"/>
    </row>
    <row r="21" spans="1:7" s="2" customFormat="1" ht="14.4" x14ac:dyDescent="0.3">
      <c r="A21" s="6">
        <v>16</v>
      </c>
      <c r="B21" s="3" t="s">
        <v>91</v>
      </c>
      <c r="C21" s="71">
        <v>0</v>
      </c>
      <c r="D21" s="72"/>
    </row>
    <row r="22" spans="1:7" s="27" customFormat="1" ht="90.6" customHeight="1" x14ac:dyDescent="0.3">
      <c r="A22" s="23">
        <v>17</v>
      </c>
      <c r="B22" s="24" t="s">
        <v>7</v>
      </c>
      <c r="C22" s="61" t="s">
        <v>235</v>
      </c>
      <c r="D22" s="62"/>
    </row>
    <row r="23" spans="1:7" s="2" customFormat="1" ht="14.4" x14ac:dyDescent="0.3">
      <c r="A23" s="6">
        <v>18</v>
      </c>
      <c r="B23" s="3" t="s">
        <v>92</v>
      </c>
      <c r="C23" s="79">
        <v>31188932.120000001</v>
      </c>
      <c r="D23" s="64"/>
    </row>
    <row r="24" spans="1:7" s="2" customFormat="1" ht="14.4" x14ac:dyDescent="0.3">
      <c r="A24" s="6">
        <v>19</v>
      </c>
      <c r="B24" s="3" t="s">
        <v>93</v>
      </c>
      <c r="C24" s="79">
        <v>4872736.59</v>
      </c>
      <c r="D24" s="64"/>
      <c r="G24" s="40"/>
    </row>
    <row r="25" spans="1:7" s="2" customFormat="1" ht="14.4" x14ac:dyDescent="0.3">
      <c r="A25" s="6">
        <v>20</v>
      </c>
      <c r="B25" s="3" t="s">
        <v>103</v>
      </c>
      <c r="C25" s="71">
        <v>0</v>
      </c>
      <c r="D25" s="72"/>
    </row>
    <row r="26" spans="1:7" s="2" customFormat="1" ht="14.4" x14ac:dyDescent="0.3">
      <c r="A26" s="6">
        <v>21</v>
      </c>
      <c r="B26" s="7" t="s">
        <v>8</v>
      </c>
      <c r="C26" s="94" t="s">
        <v>247</v>
      </c>
      <c r="D26" s="95"/>
    </row>
    <row r="27" spans="1:7" s="2" customFormat="1" ht="14.4" x14ac:dyDescent="0.3">
      <c r="A27" s="6">
        <v>22</v>
      </c>
      <c r="B27" s="3" t="s">
        <v>94</v>
      </c>
      <c r="C27" s="71">
        <f>106765391.59+7797233.03+7797233.03+1795447.32+6001785.71+1795447.32+6001785.71</f>
        <v>137954323.70999998</v>
      </c>
      <c r="D27" s="72"/>
    </row>
    <row r="28" spans="1:7" s="2" customFormat="1" ht="14.4" x14ac:dyDescent="0.3">
      <c r="A28" s="6">
        <v>23</v>
      </c>
      <c r="B28" s="3" t="s">
        <v>95</v>
      </c>
      <c r="C28" s="71">
        <f>31887817.93+1375730.98+1374662.86+1399656.73+1426829.56</f>
        <v>37464698.060000002</v>
      </c>
      <c r="D28" s="72"/>
      <c r="F28" s="40"/>
    </row>
    <row r="29" spans="1:7" s="2" customFormat="1" ht="14.4" x14ac:dyDescent="0.3">
      <c r="A29" s="6">
        <v>24</v>
      </c>
      <c r="B29" s="3" t="s">
        <v>96</v>
      </c>
      <c r="C29" s="15"/>
      <c r="D29" s="16"/>
    </row>
    <row r="30" spans="1:7" s="2" customFormat="1" ht="15.6" customHeight="1" x14ac:dyDescent="0.25">
      <c r="A30" s="6">
        <v>25</v>
      </c>
      <c r="B30" s="3" t="s">
        <v>97</v>
      </c>
      <c r="C30" s="67">
        <f>71980000+18490000+22680000+14397000+9500000+25400000+20000000+4500000+28979654</f>
        <v>215926654</v>
      </c>
      <c r="D30" s="68"/>
      <c r="F30" s="40"/>
    </row>
    <row r="31" spans="1:7" s="2" customFormat="1" ht="14.4" x14ac:dyDescent="0.3">
      <c r="A31" s="6">
        <v>26</v>
      </c>
      <c r="B31" s="3" t="s">
        <v>102</v>
      </c>
      <c r="C31" s="15"/>
      <c r="D31" s="17">
        <v>0</v>
      </c>
    </row>
    <row r="32" spans="1:7" s="2" customFormat="1" ht="15.6" customHeight="1" x14ac:dyDescent="0.25">
      <c r="A32" s="6">
        <v>27</v>
      </c>
      <c r="B32" s="3" t="s">
        <v>98</v>
      </c>
      <c r="C32" s="69">
        <f>C30-C27</f>
        <v>77972330.290000021</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225</v>
      </c>
      <c r="D38" s="60"/>
    </row>
    <row r="39" spans="1:6" s="2" customFormat="1" ht="78.599999999999994" customHeight="1" x14ac:dyDescent="0.3">
      <c r="A39" s="6"/>
      <c r="B39" s="4"/>
      <c r="C39" s="59" t="s">
        <v>169</v>
      </c>
      <c r="D39" s="60"/>
    </row>
    <row r="40" spans="1:6" s="33" customFormat="1" ht="40.950000000000003" customHeight="1" x14ac:dyDescent="0.3">
      <c r="A40" s="23">
        <v>34</v>
      </c>
      <c r="B40" s="32" t="s">
        <v>72</v>
      </c>
      <c r="C40" s="61" t="s">
        <v>170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324</v>
      </c>
    </row>
    <row r="51" spans="2:4" ht="15.6" x14ac:dyDescent="0.3">
      <c r="B51" s="10" t="s">
        <v>325</v>
      </c>
    </row>
    <row r="52" spans="2:4" s="2" customFormat="1" x14ac:dyDescent="0.25">
      <c r="D52" s="1"/>
    </row>
    <row r="53" spans="2:4" s="2" customFormat="1" x14ac:dyDescent="0.25">
      <c r="D53" s="1"/>
    </row>
    <row r="54" spans="2:4" s="2" customFormat="1" x14ac:dyDescent="0.25">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H53"/>
  <sheetViews>
    <sheetView showGridLines="0" topLeftCell="B4"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292</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3" t="s">
        <v>217</v>
      </c>
      <c r="D10" s="74"/>
    </row>
    <row r="11" spans="1:4" s="2" customFormat="1" ht="14.4" x14ac:dyDescent="0.3">
      <c r="A11" s="6">
        <v>6</v>
      </c>
      <c r="B11" s="3" t="s">
        <v>2</v>
      </c>
      <c r="C11" s="73" t="s">
        <v>218</v>
      </c>
      <c r="D11" s="74"/>
    </row>
    <row r="12" spans="1:4" s="2" customFormat="1" ht="14.4" x14ac:dyDescent="0.3">
      <c r="A12" s="6">
        <v>7</v>
      </c>
      <c r="B12" s="3" t="s">
        <v>3</v>
      </c>
      <c r="C12" s="73" t="s">
        <v>219</v>
      </c>
      <c r="D12" s="74"/>
    </row>
    <row r="13" spans="1:4" s="2" customFormat="1" ht="14.4" x14ac:dyDescent="0.3">
      <c r="A13" s="6">
        <v>8</v>
      </c>
      <c r="B13" s="3" t="s">
        <v>4</v>
      </c>
      <c r="C13" s="28" t="s">
        <v>220</v>
      </c>
      <c r="D13" s="16"/>
    </row>
    <row r="14" spans="1:4" s="2" customFormat="1" ht="14.4" x14ac:dyDescent="0.3">
      <c r="A14" s="6">
        <v>9</v>
      </c>
      <c r="B14" s="3" t="s">
        <v>86</v>
      </c>
      <c r="C14" s="75">
        <v>300000000</v>
      </c>
      <c r="D14" s="76"/>
    </row>
    <row r="15" spans="1:4" s="2" customFormat="1" ht="14.4" x14ac:dyDescent="0.3">
      <c r="A15" s="6">
        <v>10</v>
      </c>
      <c r="B15" s="3" t="s">
        <v>5</v>
      </c>
      <c r="C15" s="77" t="s">
        <v>251</v>
      </c>
      <c r="D15" s="78"/>
    </row>
    <row r="16" spans="1:4" s="2" customFormat="1" ht="14.4" x14ac:dyDescent="0.3">
      <c r="A16" s="6">
        <v>11</v>
      </c>
      <c r="B16" s="3" t="s">
        <v>87</v>
      </c>
      <c r="C16" s="15" t="s">
        <v>104</v>
      </c>
      <c r="D16" s="16"/>
    </row>
    <row r="17" spans="1:8" s="27" customFormat="1" ht="62.4" customHeight="1" x14ac:dyDescent="0.3">
      <c r="A17" s="23">
        <v>12</v>
      </c>
      <c r="B17" s="24" t="s">
        <v>6</v>
      </c>
      <c r="C17" s="61" t="s">
        <v>250</v>
      </c>
      <c r="D17" s="62"/>
    </row>
    <row r="18" spans="1:8" s="2" customFormat="1" ht="38.4" customHeight="1" x14ac:dyDescent="0.3">
      <c r="A18" s="6">
        <v>13</v>
      </c>
      <c r="B18" s="3" t="s">
        <v>88</v>
      </c>
      <c r="C18" s="59" t="s">
        <v>223</v>
      </c>
      <c r="D18" s="60"/>
    </row>
    <row r="19" spans="1:8" s="2" customFormat="1" ht="14.4" x14ac:dyDescent="0.3">
      <c r="A19" s="6">
        <v>14</v>
      </c>
      <c r="B19" s="3" t="s">
        <v>89</v>
      </c>
      <c r="C19" s="59" t="s">
        <v>252</v>
      </c>
      <c r="D19" s="60"/>
    </row>
    <row r="20" spans="1:8" s="27" customFormat="1" ht="60" customHeight="1" x14ac:dyDescent="0.3">
      <c r="A20" s="23">
        <v>15</v>
      </c>
      <c r="B20" s="24" t="s">
        <v>90</v>
      </c>
      <c r="C20" s="61" t="s">
        <v>339</v>
      </c>
      <c r="D20" s="62"/>
    </row>
    <row r="21" spans="1:8" s="2" customFormat="1" ht="14.4" x14ac:dyDescent="0.3">
      <c r="A21" s="6">
        <v>16</v>
      </c>
      <c r="B21" s="3" t="s">
        <v>91</v>
      </c>
      <c r="C21" s="59" t="s">
        <v>305</v>
      </c>
      <c r="D21" s="60"/>
    </row>
    <row r="22" spans="1:8" s="27" customFormat="1" ht="90.6" customHeight="1" x14ac:dyDescent="0.3">
      <c r="A22" s="23">
        <v>17</v>
      </c>
      <c r="B22" s="24" t="s">
        <v>7</v>
      </c>
      <c r="C22" s="61" t="s">
        <v>224</v>
      </c>
      <c r="D22" s="62"/>
    </row>
    <row r="23" spans="1:8" s="2" customFormat="1" ht="14.4" x14ac:dyDescent="0.3">
      <c r="A23" s="6">
        <v>18</v>
      </c>
      <c r="B23" s="3" t="s">
        <v>92</v>
      </c>
      <c r="C23" s="79">
        <v>36946040.200000003</v>
      </c>
      <c r="D23" s="64"/>
    </row>
    <row r="24" spans="1:8" s="2" customFormat="1" ht="14.4" x14ac:dyDescent="0.3">
      <c r="A24" s="6">
        <v>19</v>
      </c>
      <c r="B24" s="3" t="s">
        <v>93</v>
      </c>
      <c r="C24" s="79">
        <v>10528103.119999999</v>
      </c>
      <c r="D24" s="64"/>
      <c r="F24" s="40"/>
    </row>
    <row r="25" spans="1:8" s="2" customFormat="1" ht="14.4" x14ac:dyDescent="0.3">
      <c r="A25" s="6">
        <v>20</v>
      </c>
      <c r="B25" s="3" t="s">
        <v>103</v>
      </c>
      <c r="C25" s="71">
        <v>0</v>
      </c>
      <c r="D25" s="72"/>
    </row>
    <row r="26" spans="1:8" s="2" customFormat="1" ht="31.2" customHeight="1" x14ac:dyDescent="0.3">
      <c r="A26" s="6">
        <v>21</v>
      </c>
      <c r="B26" s="7" t="s">
        <v>8</v>
      </c>
      <c r="C26" s="59" t="s">
        <v>277</v>
      </c>
      <c r="D26" s="60"/>
      <c r="H26" s="40"/>
    </row>
    <row r="27" spans="1:8" s="2" customFormat="1" ht="14.4" x14ac:dyDescent="0.3">
      <c r="A27" s="6">
        <v>22</v>
      </c>
      <c r="B27" s="3" t="s">
        <v>94</v>
      </c>
      <c r="C27" s="71">
        <f>20932589.45+4528451.45+4528451.45+4528451.45+4528451.45</f>
        <v>39046395.25</v>
      </c>
      <c r="D27" s="72"/>
    </row>
    <row r="28" spans="1:8" s="2" customFormat="1" ht="14.4" x14ac:dyDescent="0.3">
      <c r="A28" s="6">
        <v>23</v>
      </c>
      <c r="B28" s="3" t="s">
        <v>95</v>
      </c>
      <c r="C28" s="71">
        <v>13356533.970000001</v>
      </c>
      <c r="D28" s="72"/>
    </row>
    <row r="29" spans="1:8" s="2" customFormat="1" ht="14.4" x14ac:dyDescent="0.3">
      <c r="A29" s="6">
        <v>24</v>
      </c>
      <c r="B29" s="3" t="s">
        <v>96</v>
      </c>
      <c r="C29" s="15"/>
      <c r="D29" s="16"/>
    </row>
    <row r="30" spans="1:8" s="2" customFormat="1" ht="15.6" customHeight="1" x14ac:dyDescent="0.25">
      <c r="A30" s="6">
        <v>25</v>
      </c>
      <c r="B30" s="3" t="s">
        <v>97</v>
      </c>
      <c r="C30" s="96">
        <v>156786132.74000001</v>
      </c>
      <c r="D30" s="97"/>
    </row>
    <row r="31" spans="1:8" s="2" customFormat="1" ht="14.4" x14ac:dyDescent="0.3">
      <c r="A31" s="6">
        <v>26</v>
      </c>
      <c r="B31" s="3" t="s">
        <v>102</v>
      </c>
      <c r="C31" s="15"/>
      <c r="D31" s="45" t="s">
        <v>329</v>
      </c>
    </row>
    <row r="32" spans="1:8" s="2" customFormat="1" ht="15.6" customHeight="1" x14ac:dyDescent="0.25">
      <c r="A32" s="6">
        <v>27</v>
      </c>
      <c r="B32" s="3" t="s">
        <v>98</v>
      </c>
      <c r="C32" s="69">
        <f>C30-C27</f>
        <v>117739737.49000001</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225</v>
      </c>
      <c r="D38" s="60"/>
    </row>
    <row r="39" spans="1:6" s="2" customFormat="1" ht="78.599999999999994" customHeight="1" x14ac:dyDescent="0.3">
      <c r="A39" s="6"/>
      <c r="B39" s="4"/>
      <c r="C39" s="59" t="s">
        <v>169</v>
      </c>
      <c r="D39" s="60"/>
    </row>
    <row r="40" spans="1:6" s="33" customFormat="1" ht="31.95" customHeight="1" x14ac:dyDescent="0.3">
      <c r="A40" s="23">
        <v>34</v>
      </c>
      <c r="B40" s="32" t="s">
        <v>72</v>
      </c>
      <c r="C40" s="61" t="s">
        <v>170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324</v>
      </c>
    </row>
    <row r="51" spans="2:4" ht="15.6" x14ac:dyDescent="0.3">
      <c r="B51" s="10" t="s">
        <v>325</v>
      </c>
    </row>
    <row r="52" spans="2:4" s="2" customFormat="1" x14ac:dyDescent="0.25">
      <c r="D52" s="1"/>
    </row>
    <row r="53" spans="2:4" s="2" customFormat="1" x14ac:dyDescent="0.2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F51"/>
  <sheetViews>
    <sheetView showGridLines="0" topLeftCell="B13"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239</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3" t="s">
        <v>217</v>
      </c>
      <c r="D10" s="74"/>
    </row>
    <row r="11" spans="1:4" s="2" customFormat="1" ht="14.4" x14ac:dyDescent="0.3">
      <c r="A11" s="6">
        <v>6</v>
      </c>
      <c r="B11" s="3" t="s">
        <v>2</v>
      </c>
      <c r="C11" s="73" t="s">
        <v>218</v>
      </c>
      <c r="D11" s="74"/>
    </row>
    <row r="12" spans="1:4" s="2" customFormat="1" ht="14.4" x14ac:dyDescent="0.3">
      <c r="A12" s="6">
        <v>7</v>
      </c>
      <c r="B12" s="3" t="s">
        <v>3</v>
      </c>
      <c r="C12" s="73" t="s">
        <v>219</v>
      </c>
      <c r="D12" s="74"/>
    </row>
    <row r="13" spans="1:4" s="2" customFormat="1" ht="14.4" x14ac:dyDescent="0.3">
      <c r="A13" s="6">
        <v>8</v>
      </c>
      <c r="B13" s="3" t="s">
        <v>4</v>
      </c>
      <c r="C13" s="28" t="s">
        <v>220</v>
      </c>
      <c r="D13" s="16"/>
    </row>
    <row r="14" spans="1:4" s="2" customFormat="1" ht="14.4" x14ac:dyDescent="0.3">
      <c r="A14" s="6">
        <v>9</v>
      </c>
      <c r="B14" s="3" t="s">
        <v>86</v>
      </c>
      <c r="C14" s="75">
        <v>40000000</v>
      </c>
      <c r="D14" s="76"/>
    </row>
    <row r="15" spans="1:4" s="2" customFormat="1" ht="14.4" x14ac:dyDescent="0.3">
      <c r="A15" s="6">
        <v>10</v>
      </c>
      <c r="B15" s="3" t="s">
        <v>5</v>
      </c>
      <c r="C15" s="77" t="s">
        <v>234</v>
      </c>
      <c r="D15" s="78"/>
    </row>
    <row r="16" spans="1:4" s="2" customFormat="1" ht="14.4" x14ac:dyDescent="0.3">
      <c r="A16" s="6">
        <v>11</v>
      </c>
      <c r="B16" s="3" t="s">
        <v>87</v>
      </c>
      <c r="C16" s="15" t="s">
        <v>104</v>
      </c>
      <c r="D16" s="16"/>
    </row>
    <row r="17" spans="1:6" s="27" customFormat="1" ht="62.4" customHeight="1" x14ac:dyDescent="0.3">
      <c r="A17" s="23">
        <v>12</v>
      </c>
      <c r="B17" s="24" t="s">
        <v>6</v>
      </c>
      <c r="C17" s="61" t="s">
        <v>240</v>
      </c>
      <c r="D17" s="62"/>
    </row>
    <row r="18" spans="1:6" s="2" customFormat="1" ht="38.4" customHeight="1" x14ac:dyDescent="0.3">
      <c r="A18" s="6">
        <v>13</v>
      </c>
      <c r="B18" s="3" t="s">
        <v>88</v>
      </c>
      <c r="C18" s="59" t="s">
        <v>223</v>
      </c>
      <c r="D18" s="60"/>
    </row>
    <row r="19" spans="1:6" s="2" customFormat="1" ht="14.4" x14ac:dyDescent="0.3">
      <c r="A19" s="6">
        <v>14</v>
      </c>
      <c r="B19" s="3" t="s">
        <v>89</v>
      </c>
      <c r="C19" s="73" t="s">
        <v>31</v>
      </c>
      <c r="D19" s="74"/>
    </row>
    <row r="20" spans="1:6" s="27" customFormat="1" ht="60" customHeight="1" x14ac:dyDescent="0.3">
      <c r="A20" s="23">
        <v>15</v>
      </c>
      <c r="B20" s="24" t="s">
        <v>90</v>
      </c>
      <c r="C20" s="61" t="s">
        <v>339</v>
      </c>
      <c r="D20" s="62"/>
    </row>
    <row r="21" spans="1:6" s="2" customFormat="1" ht="14.4" x14ac:dyDescent="0.3">
      <c r="A21" s="6">
        <v>16</v>
      </c>
      <c r="B21" s="3" t="s">
        <v>91</v>
      </c>
      <c r="C21" s="59" t="s">
        <v>305</v>
      </c>
      <c r="D21" s="60"/>
    </row>
    <row r="22" spans="1:6" s="27" customFormat="1" ht="90.6" customHeight="1" x14ac:dyDescent="0.3">
      <c r="A22" s="23">
        <v>17</v>
      </c>
      <c r="B22" s="24" t="s">
        <v>7</v>
      </c>
      <c r="C22" s="61" t="s">
        <v>224</v>
      </c>
      <c r="D22" s="62"/>
    </row>
    <row r="23" spans="1:6" s="2" customFormat="1" ht="14.4" x14ac:dyDescent="0.3">
      <c r="A23" s="6">
        <v>18</v>
      </c>
      <c r="B23" s="3" t="s">
        <v>92</v>
      </c>
      <c r="C23" s="79">
        <v>5643267.4900000002</v>
      </c>
      <c r="D23" s="64"/>
      <c r="F23" s="40"/>
    </row>
    <row r="24" spans="1:6" s="2" customFormat="1" ht="14.4" x14ac:dyDescent="0.3">
      <c r="A24" s="6">
        <v>19</v>
      </c>
      <c r="B24" s="3" t="s">
        <v>93</v>
      </c>
      <c r="C24" s="90">
        <v>1713094.26</v>
      </c>
      <c r="D24" s="91"/>
    </row>
    <row r="25" spans="1:6" s="2" customFormat="1" ht="14.4" x14ac:dyDescent="0.3">
      <c r="A25" s="6">
        <v>20</v>
      </c>
      <c r="B25" s="3" t="s">
        <v>103</v>
      </c>
      <c r="C25" s="71">
        <v>0</v>
      </c>
      <c r="D25" s="72"/>
      <c r="F25" s="40"/>
    </row>
    <row r="26" spans="1:6" s="42" customFormat="1" ht="31.2" customHeight="1" x14ac:dyDescent="0.3">
      <c r="A26" s="41">
        <v>21</v>
      </c>
      <c r="B26" s="7" t="s">
        <v>8</v>
      </c>
      <c r="C26" s="59" t="s">
        <v>254</v>
      </c>
      <c r="D26" s="60"/>
    </row>
    <row r="27" spans="1:6" s="2" customFormat="1" ht="14.4" x14ac:dyDescent="0.3">
      <c r="A27" s="6">
        <v>22</v>
      </c>
      <c r="B27" s="3" t="s">
        <v>94</v>
      </c>
      <c r="C27" s="71">
        <f>3590904.26+1128947.57+1250827.57+1250827.57+1424728.99</f>
        <v>8646235.9600000009</v>
      </c>
      <c r="D27" s="72"/>
    </row>
    <row r="28" spans="1:6" s="2" customFormat="1" ht="14.4" x14ac:dyDescent="0.3">
      <c r="A28" s="6">
        <v>23</v>
      </c>
      <c r="B28" s="3" t="s">
        <v>95</v>
      </c>
      <c r="C28" s="71">
        <f>1699496.87+388419.82+382716.84+491832.25+557259.92</f>
        <v>3519725.7</v>
      </c>
      <c r="D28" s="72"/>
    </row>
    <row r="29" spans="1:6" s="2" customFormat="1" ht="14.4" x14ac:dyDescent="0.3">
      <c r="A29" s="6">
        <v>24</v>
      </c>
      <c r="B29" s="3" t="s">
        <v>96</v>
      </c>
      <c r="C29" s="15"/>
      <c r="D29" s="16"/>
    </row>
    <row r="30" spans="1:6" s="2" customFormat="1" ht="15.6" customHeight="1" x14ac:dyDescent="0.25">
      <c r="A30" s="6">
        <v>25</v>
      </c>
      <c r="B30" s="3" t="s">
        <v>97</v>
      </c>
      <c r="C30" s="67">
        <f>32943541.04+3047000+3999732.56</f>
        <v>39990273.600000001</v>
      </c>
      <c r="D30" s="68"/>
    </row>
    <row r="31" spans="1:6" s="2" customFormat="1" ht="14.4" x14ac:dyDescent="0.3">
      <c r="A31" s="6">
        <v>26</v>
      </c>
      <c r="B31" s="3" t="s">
        <v>102</v>
      </c>
      <c r="C31" s="15"/>
      <c r="D31" s="45" t="s">
        <v>330</v>
      </c>
    </row>
    <row r="32" spans="1:6" s="2" customFormat="1" ht="15.6" customHeight="1" x14ac:dyDescent="0.25">
      <c r="A32" s="6">
        <v>27</v>
      </c>
      <c r="B32" s="3" t="s">
        <v>98</v>
      </c>
      <c r="C32" s="69">
        <f>C30-C27</f>
        <v>31344037.640000001</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225</v>
      </c>
      <c r="D38" s="60"/>
    </row>
    <row r="39" spans="1:6" s="2" customFormat="1" ht="78.599999999999994" customHeight="1" x14ac:dyDescent="0.3">
      <c r="A39" s="6"/>
      <c r="B39" s="4"/>
      <c r="C39" s="59" t="s">
        <v>169</v>
      </c>
      <c r="D39" s="60"/>
    </row>
    <row r="40" spans="1:6" s="33" customFormat="1" ht="40.950000000000003" customHeight="1" x14ac:dyDescent="0.3">
      <c r="A40" s="23">
        <v>34</v>
      </c>
      <c r="B40" s="32" t="s">
        <v>72</v>
      </c>
      <c r="C40" s="61" t="s">
        <v>170</v>
      </c>
      <c r="D40" s="62"/>
    </row>
    <row r="41" spans="1:6" x14ac:dyDescent="0.25">
      <c r="B41" s="19"/>
      <c r="C41" s="19"/>
      <c r="D41" s="19"/>
      <c r="E41" s="19"/>
      <c r="F41" s="19"/>
    </row>
    <row r="43" spans="1:6" x14ac:dyDescent="0.25">
      <c r="B43" s="2" t="s">
        <v>12</v>
      </c>
    </row>
    <row r="44" spans="1:6" x14ac:dyDescent="0.25">
      <c r="B44" s="2"/>
    </row>
    <row r="45" spans="1:6" x14ac:dyDescent="0.25">
      <c r="B45" s="2"/>
    </row>
    <row r="46" spans="1:6" x14ac:dyDescent="0.25">
      <c r="B46" s="2"/>
    </row>
    <row r="47" spans="1:6" x14ac:dyDescent="0.25">
      <c r="B47" s="2"/>
    </row>
    <row r="48" spans="1:6" x14ac:dyDescent="0.25">
      <c r="B48" s="11" t="s">
        <v>324</v>
      </c>
    </row>
    <row r="49" spans="2:4" ht="15.6" x14ac:dyDescent="0.3">
      <c r="B49" s="10" t="s">
        <v>325</v>
      </c>
    </row>
    <row r="50" spans="2:4" s="2" customFormat="1" x14ac:dyDescent="0.25">
      <c r="D50" s="1"/>
    </row>
    <row r="51" spans="2:4" s="2" customFormat="1" x14ac:dyDescent="0.25">
      <c r="D51"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G53"/>
  <sheetViews>
    <sheetView showGridLines="0" topLeftCell="B19" zoomScale="80" zoomScaleNormal="80" workbookViewId="0">
      <selection activeCell="C7" sqref="C7:D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236</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3" t="s">
        <v>217</v>
      </c>
      <c r="D10" s="74"/>
    </row>
    <row r="11" spans="1:4" s="2" customFormat="1" ht="14.4" x14ac:dyDescent="0.3">
      <c r="A11" s="6">
        <v>6</v>
      </c>
      <c r="B11" s="3" t="s">
        <v>2</v>
      </c>
      <c r="C11" s="73" t="s">
        <v>218</v>
      </c>
      <c r="D11" s="74"/>
    </row>
    <row r="12" spans="1:4" s="2" customFormat="1" ht="14.4" x14ac:dyDescent="0.3">
      <c r="A12" s="6">
        <v>7</v>
      </c>
      <c r="B12" s="3" t="s">
        <v>3</v>
      </c>
      <c r="C12" s="73" t="s">
        <v>219</v>
      </c>
      <c r="D12" s="74"/>
    </row>
    <row r="13" spans="1:4" s="2" customFormat="1" ht="14.4" x14ac:dyDescent="0.3">
      <c r="A13" s="6">
        <v>8</v>
      </c>
      <c r="B13" s="3" t="s">
        <v>4</v>
      </c>
      <c r="C13" s="28" t="s">
        <v>220</v>
      </c>
      <c r="D13" s="16"/>
    </row>
    <row r="14" spans="1:4" s="2" customFormat="1" ht="14.4" x14ac:dyDescent="0.3">
      <c r="A14" s="6">
        <v>9</v>
      </c>
      <c r="B14" s="3" t="s">
        <v>86</v>
      </c>
      <c r="C14" s="75">
        <v>50000000</v>
      </c>
      <c r="D14" s="76"/>
    </row>
    <row r="15" spans="1:4" s="2" customFormat="1" ht="14.4" x14ac:dyDescent="0.3">
      <c r="A15" s="6">
        <v>10</v>
      </c>
      <c r="B15" s="3" t="s">
        <v>5</v>
      </c>
      <c r="C15" s="77" t="s">
        <v>234</v>
      </c>
      <c r="D15" s="78"/>
    </row>
    <row r="16" spans="1:4" s="2" customFormat="1" ht="14.4" x14ac:dyDescent="0.3">
      <c r="A16" s="6">
        <v>11</v>
      </c>
      <c r="B16" s="3" t="s">
        <v>87</v>
      </c>
      <c r="C16" s="15" t="s">
        <v>104</v>
      </c>
      <c r="D16" s="16"/>
    </row>
    <row r="17" spans="1:7" s="27" customFormat="1" ht="62.4" customHeight="1" x14ac:dyDescent="0.3">
      <c r="A17" s="23">
        <v>12</v>
      </c>
      <c r="B17" s="24" t="s">
        <v>6</v>
      </c>
      <c r="C17" s="61" t="s">
        <v>233</v>
      </c>
      <c r="D17" s="62"/>
    </row>
    <row r="18" spans="1:7" s="2" customFormat="1" ht="38.4" customHeight="1" x14ac:dyDescent="0.3">
      <c r="A18" s="6">
        <v>13</v>
      </c>
      <c r="B18" s="3" t="s">
        <v>88</v>
      </c>
      <c r="C18" s="59" t="s">
        <v>223</v>
      </c>
      <c r="D18" s="60"/>
    </row>
    <row r="19" spans="1:7" s="2" customFormat="1" ht="14.4" x14ac:dyDescent="0.3">
      <c r="A19" s="6">
        <v>14</v>
      </c>
      <c r="B19" s="3" t="s">
        <v>89</v>
      </c>
      <c r="C19" s="73" t="s">
        <v>31</v>
      </c>
      <c r="D19" s="74"/>
    </row>
    <row r="20" spans="1:7" s="27" customFormat="1" ht="60" customHeight="1" x14ac:dyDescent="0.3">
      <c r="A20" s="23">
        <v>15</v>
      </c>
      <c r="B20" s="24" t="s">
        <v>90</v>
      </c>
      <c r="C20" s="61" t="s">
        <v>267</v>
      </c>
      <c r="D20" s="62"/>
    </row>
    <row r="21" spans="1:7" s="2" customFormat="1" ht="14.4" x14ac:dyDescent="0.3">
      <c r="A21" s="6">
        <v>16</v>
      </c>
      <c r="B21" s="3" t="s">
        <v>91</v>
      </c>
      <c r="C21" s="59" t="s">
        <v>305</v>
      </c>
      <c r="D21" s="60"/>
    </row>
    <row r="22" spans="1:7" s="27" customFormat="1" ht="90.6" customHeight="1" x14ac:dyDescent="0.3">
      <c r="A22" s="23">
        <v>17</v>
      </c>
      <c r="B22" s="24" t="s">
        <v>7</v>
      </c>
      <c r="C22" s="61" t="s">
        <v>224</v>
      </c>
      <c r="D22" s="62"/>
    </row>
    <row r="23" spans="1:7" s="2" customFormat="1" ht="14.4" x14ac:dyDescent="0.3">
      <c r="A23" s="6">
        <v>18</v>
      </c>
      <c r="B23" s="3" t="s">
        <v>92</v>
      </c>
      <c r="C23" s="79">
        <v>8139493.8600000003</v>
      </c>
      <c r="D23" s="64"/>
      <c r="G23" s="40"/>
    </row>
    <row r="24" spans="1:7" s="2" customFormat="1" ht="14.4" x14ac:dyDescent="0.3">
      <c r="A24" s="6">
        <v>19</v>
      </c>
      <c r="B24" s="3" t="s">
        <v>93</v>
      </c>
      <c r="C24" s="79">
        <v>1322647.5900000001</v>
      </c>
      <c r="D24" s="64"/>
      <c r="G24" s="40"/>
    </row>
    <row r="25" spans="1:7" s="2" customFormat="1" ht="14.4" x14ac:dyDescent="0.3">
      <c r="A25" s="6">
        <v>20</v>
      </c>
      <c r="B25" s="3" t="s">
        <v>103</v>
      </c>
      <c r="C25" s="71"/>
      <c r="D25" s="72"/>
    </row>
    <row r="26" spans="1:7" s="2" customFormat="1" ht="31.2" customHeight="1" x14ac:dyDescent="0.3">
      <c r="A26" s="6">
        <v>21</v>
      </c>
      <c r="B26" s="7" t="s">
        <v>8</v>
      </c>
      <c r="C26" s="59" t="s">
        <v>255</v>
      </c>
      <c r="D26" s="60"/>
    </row>
    <row r="27" spans="1:7" s="2" customFormat="1" ht="14.4" x14ac:dyDescent="0.3">
      <c r="A27" s="6">
        <v>22</v>
      </c>
      <c r="B27" s="3" t="s">
        <v>94</v>
      </c>
      <c r="C27" s="71">
        <f>17914780.9+1904750.27+1904750.27+1904750.27+1904750.27</f>
        <v>25533781.979999997</v>
      </c>
      <c r="D27" s="72"/>
    </row>
    <row r="28" spans="1:7" s="2" customFormat="1" ht="14.4" x14ac:dyDescent="0.3">
      <c r="A28" s="6">
        <v>23</v>
      </c>
      <c r="B28" s="3" t="s">
        <v>95</v>
      </c>
      <c r="C28" s="71">
        <f>5469946.89+318508.4+335763.52+357656.91+334398.24</f>
        <v>6816273.9600000009</v>
      </c>
      <c r="D28" s="72"/>
    </row>
    <row r="29" spans="1:7" s="2" customFormat="1" ht="14.4" x14ac:dyDescent="0.3">
      <c r="A29" s="6">
        <v>24</v>
      </c>
      <c r="B29" s="3" t="s">
        <v>96</v>
      </c>
      <c r="C29" s="15"/>
      <c r="D29" s="16"/>
    </row>
    <row r="30" spans="1:7" s="2" customFormat="1" ht="15.6" customHeight="1" x14ac:dyDescent="0.25">
      <c r="A30" s="6">
        <v>25</v>
      </c>
      <c r="B30" s="3" t="s">
        <v>97</v>
      </c>
      <c r="C30" s="67">
        <v>44039627.219999999</v>
      </c>
      <c r="D30" s="68"/>
    </row>
    <row r="31" spans="1:7" s="2" customFormat="1" ht="14.4" x14ac:dyDescent="0.3">
      <c r="A31" s="6">
        <v>26</v>
      </c>
      <c r="B31" s="3" t="s">
        <v>102</v>
      </c>
      <c r="C31" s="15"/>
      <c r="D31" s="45" t="s">
        <v>331</v>
      </c>
    </row>
    <row r="32" spans="1:7" s="2" customFormat="1" ht="15.6" customHeight="1" x14ac:dyDescent="0.25">
      <c r="A32" s="6">
        <v>27</v>
      </c>
      <c r="B32" s="3" t="s">
        <v>98</v>
      </c>
      <c r="C32" s="69">
        <f>C30-C27</f>
        <v>18505845.240000002</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225</v>
      </c>
      <c r="D38" s="60"/>
    </row>
    <row r="39" spans="1:6" s="2" customFormat="1" ht="78.599999999999994" customHeight="1" x14ac:dyDescent="0.3">
      <c r="A39" s="6"/>
      <c r="B39" s="4"/>
      <c r="C39" s="59" t="s">
        <v>169</v>
      </c>
      <c r="D39" s="60"/>
    </row>
    <row r="40" spans="1:6" s="33" customFormat="1" ht="40.950000000000003" customHeight="1" x14ac:dyDescent="0.3">
      <c r="A40" s="23">
        <v>34</v>
      </c>
      <c r="B40" s="32" t="s">
        <v>72</v>
      </c>
      <c r="C40" s="61" t="s">
        <v>170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324</v>
      </c>
    </row>
    <row r="51" spans="2:4" ht="15.6" x14ac:dyDescent="0.3">
      <c r="B51" s="10" t="s">
        <v>325</v>
      </c>
    </row>
    <row r="52" spans="2:4" s="2" customFormat="1" x14ac:dyDescent="0.25">
      <c r="D52" s="1"/>
    </row>
    <row r="53" spans="2:4" s="2" customFormat="1" x14ac:dyDescent="0.2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F53"/>
  <sheetViews>
    <sheetView showGridLines="0" topLeftCell="B19"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2.59765625" style="1" bestFit="1" customWidth="1"/>
    <col min="7"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221</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3" t="s">
        <v>217</v>
      </c>
      <c r="D10" s="74"/>
    </row>
    <row r="11" spans="1:4" s="2" customFormat="1" ht="14.4" x14ac:dyDescent="0.3">
      <c r="A11" s="6">
        <v>6</v>
      </c>
      <c r="B11" s="3" t="s">
        <v>2</v>
      </c>
      <c r="C11" s="73" t="s">
        <v>218</v>
      </c>
      <c r="D11" s="74"/>
    </row>
    <row r="12" spans="1:4" s="2" customFormat="1" ht="14.4" x14ac:dyDescent="0.3">
      <c r="A12" s="6">
        <v>7</v>
      </c>
      <c r="B12" s="3" t="s">
        <v>3</v>
      </c>
      <c r="C12" s="73" t="s">
        <v>219</v>
      </c>
      <c r="D12" s="74"/>
    </row>
    <row r="13" spans="1:4" s="2" customFormat="1" ht="14.4" x14ac:dyDescent="0.3">
      <c r="A13" s="6">
        <v>8</v>
      </c>
      <c r="B13" s="3" t="s">
        <v>4</v>
      </c>
      <c r="C13" s="28" t="s">
        <v>220</v>
      </c>
      <c r="D13" s="16"/>
    </row>
    <row r="14" spans="1:4" s="2" customFormat="1" ht="14.4" x14ac:dyDescent="0.3">
      <c r="A14" s="6">
        <v>9</v>
      </c>
      <c r="B14" s="3" t="s">
        <v>86</v>
      </c>
      <c r="C14" s="75">
        <v>185000000</v>
      </c>
      <c r="D14" s="76"/>
    </row>
    <row r="15" spans="1:4" s="2" customFormat="1" ht="14.4" x14ac:dyDescent="0.3">
      <c r="A15" s="6">
        <v>10</v>
      </c>
      <c r="B15" s="3" t="s">
        <v>5</v>
      </c>
      <c r="C15" s="77" t="s">
        <v>242</v>
      </c>
      <c r="D15" s="78"/>
    </row>
    <row r="16" spans="1:4" s="2" customFormat="1" ht="14.4" x14ac:dyDescent="0.3">
      <c r="A16" s="6">
        <v>11</v>
      </c>
      <c r="B16" s="3" t="s">
        <v>87</v>
      </c>
      <c r="C16" s="15" t="s">
        <v>104</v>
      </c>
      <c r="D16" s="16"/>
    </row>
    <row r="17" spans="1:6" s="27" customFormat="1" ht="62.4" customHeight="1" x14ac:dyDescent="0.3">
      <c r="A17" s="23">
        <v>12</v>
      </c>
      <c r="B17" s="24" t="s">
        <v>6</v>
      </c>
      <c r="C17" s="61" t="s">
        <v>222</v>
      </c>
      <c r="D17" s="62"/>
    </row>
    <row r="18" spans="1:6" s="2" customFormat="1" ht="38.4" customHeight="1" x14ac:dyDescent="0.3">
      <c r="A18" s="6">
        <v>13</v>
      </c>
      <c r="B18" s="3" t="s">
        <v>88</v>
      </c>
      <c r="C18" s="59" t="s">
        <v>223</v>
      </c>
      <c r="D18" s="60"/>
    </row>
    <row r="19" spans="1:6" s="2" customFormat="1" ht="14.4" x14ac:dyDescent="0.3">
      <c r="A19" s="6">
        <v>14</v>
      </c>
      <c r="B19" s="3" t="s">
        <v>89</v>
      </c>
      <c r="C19" s="73" t="s">
        <v>31</v>
      </c>
      <c r="D19" s="74"/>
    </row>
    <row r="20" spans="1:6" s="27" customFormat="1" ht="60" customHeight="1" x14ac:dyDescent="0.3">
      <c r="A20" s="23">
        <v>15</v>
      </c>
      <c r="B20" s="24" t="s">
        <v>90</v>
      </c>
      <c r="C20" s="61" t="s">
        <v>343</v>
      </c>
      <c r="D20" s="62"/>
    </row>
    <row r="21" spans="1:6" s="2" customFormat="1" ht="14.4" x14ac:dyDescent="0.3">
      <c r="A21" s="6">
        <v>16</v>
      </c>
      <c r="B21" s="3" t="s">
        <v>91</v>
      </c>
      <c r="C21" s="59" t="s">
        <v>305</v>
      </c>
      <c r="D21" s="60"/>
    </row>
    <row r="22" spans="1:6" s="27" customFormat="1" ht="90.6" customHeight="1" x14ac:dyDescent="0.3">
      <c r="A22" s="23">
        <v>17</v>
      </c>
      <c r="B22" s="24" t="s">
        <v>7</v>
      </c>
      <c r="C22" s="61" t="s">
        <v>224</v>
      </c>
      <c r="D22" s="62"/>
    </row>
    <row r="23" spans="1:6" s="2" customFormat="1" ht="14.4" x14ac:dyDescent="0.3">
      <c r="A23" s="6">
        <v>18</v>
      </c>
      <c r="B23" s="3" t="s">
        <v>92</v>
      </c>
      <c r="C23" s="79">
        <v>19469954.359999999</v>
      </c>
      <c r="D23" s="64"/>
      <c r="F23" s="40"/>
    </row>
    <row r="24" spans="1:6" s="2" customFormat="1" ht="14.4" x14ac:dyDescent="0.3">
      <c r="A24" s="6">
        <v>19</v>
      </c>
      <c r="B24" s="3" t="s">
        <v>93</v>
      </c>
      <c r="C24" s="79">
        <v>5962340.1500000004</v>
      </c>
      <c r="D24" s="64"/>
    </row>
    <row r="25" spans="1:6" s="2" customFormat="1" ht="14.4" x14ac:dyDescent="0.3">
      <c r="A25" s="6">
        <v>20</v>
      </c>
      <c r="B25" s="3" t="s">
        <v>103</v>
      </c>
      <c r="C25" s="71">
        <v>0</v>
      </c>
      <c r="D25" s="72"/>
    </row>
    <row r="26" spans="1:6" s="2" customFormat="1" ht="29.4" customHeight="1" x14ac:dyDescent="0.3">
      <c r="A26" s="6">
        <v>21</v>
      </c>
      <c r="B26" s="7" t="s">
        <v>8</v>
      </c>
      <c r="C26" s="59" t="s">
        <v>256</v>
      </c>
      <c r="D26" s="60"/>
    </row>
    <row r="27" spans="1:6" s="2" customFormat="1" ht="14.4" x14ac:dyDescent="0.3">
      <c r="A27" s="6">
        <v>22</v>
      </c>
      <c r="B27" s="3" t="s">
        <v>94</v>
      </c>
      <c r="C27" s="71">
        <f>45272262.45+4867488.59+4867488.59+4867488.59+4867488.59</f>
        <v>64742216.810000017</v>
      </c>
      <c r="D27" s="72"/>
    </row>
    <row r="28" spans="1:6" s="2" customFormat="1" ht="14.4" x14ac:dyDescent="0.3">
      <c r="A28" s="6">
        <v>23</v>
      </c>
      <c r="B28" s="3" t="s">
        <v>95</v>
      </c>
      <c r="C28" s="71">
        <f>21681448.05+1594935.98+1650278.67+1674682.79+1862394.5</f>
        <v>28463739.990000002</v>
      </c>
      <c r="D28" s="72"/>
      <c r="F28" s="40"/>
    </row>
    <row r="29" spans="1:6" s="2" customFormat="1" ht="14.4" x14ac:dyDescent="0.3">
      <c r="A29" s="6">
        <v>24</v>
      </c>
      <c r="B29" s="3" t="s">
        <v>96</v>
      </c>
      <c r="C29" s="15"/>
      <c r="D29" s="16"/>
      <c r="F29" s="43"/>
    </row>
    <row r="30" spans="1:6" s="2" customFormat="1" ht="15.6" customHeight="1" x14ac:dyDescent="0.25">
      <c r="A30" s="6">
        <v>25</v>
      </c>
      <c r="B30" s="3" t="s">
        <v>97</v>
      </c>
      <c r="C30" s="67">
        <v>171826966.21000001</v>
      </c>
      <c r="D30" s="68"/>
    </row>
    <row r="31" spans="1:6" s="2" customFormat="1" ht="14.4" x14ac:dyDescent="0.3">
      <c r="A31" s="6">
        <v>26</v>
      </c>
      <c r="B31" s="3" t="s">
        <v>102</v>
      </c>
      <c r="C31" s="15"/>
      <c r="D31" s="17">
        <v>0</v>
      </c>
    </row>
    <row r="32" spans="1:6" s="2" customFormat="1" ht="15.6" customHeight="1" x14ac:dyDescent="0.25">
      <c r="A32" s="6">
        <v>27</v>
      </c>
      <c r="B32" s="3" t="s">
        <v>98</v>
      </c>
      <c r="C32" s="69">
        <f>C30-C27</f>
        <v>107084749.39999999</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225</v>
      </c>
      <c r="D38" s="60"/>
    </row>
    <row r="39" spans="1:6" s="2" customFormat="1" ht="78.599999999999994" customHeight="1" x14ac:dyDescent="0.3">
      <c r="A39" s="6"/>
      <c r="B39" s="4"/>
      <c r="C39" s="59" t="s">
        <v>169</v>
      </c>
      <c r="D39" s="60"/>
    </row>
    <row r="40" spans="1:6" s="33" customFormat="1" ht="40.950000000000003" customHeight="1" x14ac:dyDescent="0.3">
      <c r="A40" s="23">
        <v>34</v>
      </c>
      <c r="B40" s="32" t="s">
        <v>72</v>
      </c>
      <c r="C40" s="61" t="s">
        <v>170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324</v>
      </c>
    </row>
    <row r="51" spans="2:4" ht="15.6" x14ac:dyDescent="0.3">
      <c r="B51" s="10" t="s">
        <v>325</v>
      </c>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rowBreaks count="1" manualBreakCount="1">
    <brk id="51"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A1:F54"/>
  <sheetViews>
    <sheetView showGridLines="0" topLeftCell="A22" zoomScale="80" zoomScaleNormal="80" workbookViewId="0">
      <selection activeCell="C7" sqref="C7:D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74</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164</v>
      </c>
      <c r="D9" s="16"/>
    </row>
    <row r="10" spans="1:4" s="2" customFormat="1" ht="14.4" x14ac:dyDescent="0.3">
      <c r="A10" s="6">
        <v>5</v>
      </c>
      <c r="B10" s="3" t="s">
        <v>85</v>
      </c>
      <c r="C10" s="73" t="s">
        <v>165</v>
      </c>
      <c r="D10" s="74"/>
    </row>
    <row r="11" spans="1:4" s="2" customFormat="1" ht="14.4" x14ac:dyDescent="0.3">
      <c r="A11" s="6">
        <v>6</v>
      </c>
      <c r="B11" s="3" t="s">
        <v>2</v>
      </c>
      <c r="C11" s="73" t="s">
        <v>166</v>
      </c>
      <c r="D11" s="74"/>
    </row>
    <row r="12" spans="1:4" s="2" customFormat="1" ht="14.4" x14ac:dyDescent="0.3">
      <c r="A12" s="6">
        <v>7</v>
      </c>
      <c r="B12" s="3" t="s">
        <v>3</v>
      </c>
      <c r="C12" s="73" t="s">
        <v>70</v>
      </c>
      <c r="D12" s="74"/>
    </row>
    <row r="13" spans="1:4" s="2" customFormat="1" ht="14.4" x14ac:dyDescent="0.3">
      <c r="A13" s="6">
        <v>8</v>
      </c>
      <c r="B13" s="3" t="s">
        <v>4</v>
      </c>
      <c r="C13" s="28" t="s">
        <v>167</v>
      </c>
      <c r="D13" s="16"/>
    </row>
    <row r="14" spans="1:4" s="2" customFormat="1" ht="14.4" x14ac:dyDescent="0.3">
      <c r="A14" s="6">
        <v>9</v>
      </c>
      <c r="B14" s="3" t="s">
        <v>86</v>
      </c>
      <c r="C14" s="75">
        <v>160850000</v>
      </c>
      <c r="D14" s="76"/>
    </row>
    <row r="15" spans="1:4" s="2" customFormat="1" ht="14.4" x14ac:dyDescent="0.3">
      <c r="A15" s="6">
        <v>10</v>
      </c>
      <c r="B15" s="3" t="s">
        <v>5</v>
      </c>
      <c r="C15" s="77" t="s">
        <v>71</v>
      </c>
      <c r="D15" s="78"/>
    </row>
    <row r="16" spans="1:4" s="2" customFormat="1" ht="14.4" x14ac:dyDescent="0.3">
      <c r="A16" s="6">
        <v>11</v>
      </c>
      <c r="B16" s="3" t="s">
        <v>87</v>
      </c>
      <c r="C16" s="15" t="s">
        <v>104</v>
      </c>
      <c r="D16" s="16"/>
    </row>
    <row r="17" spans="1:4" s="27" customFormat="1" ht="62.4" customHeight="1" x14ac:dyDescent="0.3">
      <c r="A17" s="23">
        <v>12</v>
      </c>
      <c r="B17" s="24" t="s">
        <v>6</v>
      </c>
      <c r="C17" s="61" t="s">
        <v>171</v>
      </c>
      <c r="D17" s="62"/>
    </row>
    <row r="18" spans="1:4" s="2" customFormat="1" ht="38.4" customHeight="1" x14ac:dyDescent="0.3">
      <c r="A18" s="6">
        <v>13</v>
      </c>
      <c r="B18" s="3" t="s">
        <v>88</v>
      </c>
      <c r="C18" s="59" t="s">
        <v>197</v>
      </c>
      <c r="D18" s="60"/>
    </row>
    <row r="19" spans="1:4" s="2" customFormat="1" ht="14.4" x14ac:dyDescent="0.3">
      <c r="A19" s="6">
        <v>14</v>
      </c>
      <c r="B19" s="3" t="s">
        <v>89</v>
      </c>
      <c r="C19" s="73" t="s">
        <v>19</v>
      </c>
      <c r="D19" s="74"/>
    </row>
    <row r="20" spans="1:4" s="27" customFormat="1" ht="60" customHeight="1" x14ac:dyDescent="0.3">
      <c r="A20" s="23">
        <v>15</v>
      </c>
      <c r="B20" s="24" t="s">
        <v>90</v>
      </c>
      <c r="C20" s="61" t="s">
        <v>267</v>
      </c>
      <c r="D20" s="62"/>
    </row>
    <row r="21" spans="1:4" s="2" customFormat="1" ht="14.4" x14ac:dyDescent="0.3">
      <c r="A21" s="6">
        <v>16</v>
      </c>
      <c r="B21" s="3" t="s">
        <v>91</v>
      </c>
      <c r="C21" s="71">
        <v>0</v>
      </c>
      <c r="D21" s="72"/>
    </row>
    <row r="22" spans="1:4" s="27" customFormat="1" ht="90.6" customHeight="1" x14ac:dyDescent="0.3">
      <c r="A22" s="23">
        <v>17</v>
      </c>
      <c r="B22" s="24" t="s">
        <v>7</v>
      </c>
      <c r="C22" s="61" t="s">
        <v>172</v>
      </c>
      <c r="D22" s="62"/>
    </row>
    <row r="23" spans="1:4" s="2" customFormat="1" ht="14.4" x14ac:dyDescent="0.3">
      <c r="A23" s="6">
        <v>18</v>
      </c>
      <c r="B23" s="3" t="s">
        <v>92</v>
      </c>
      <c r="C23" s="79">
        <v>8097064.4400000004</v>
      </c>
      <c r="D23" s="64"/>
    </row>
    <row r="24" spans="1:4" s="2" customFormat="1" ht="14.4" x14ac:dyDescent="0.3">
      <c r="A24" s="6">
        <v>19</v>
      </c>
      <c r="B24" s="3" t="s">
        <v>93</v>
      </c>
      <c r="C24" s="79">
        <v>99826.82</v>
      </c>
      <c r="D24" s="64"/>
    </row>
    <row r="25" spans="1:4" s="2" customFormat="1" ht="14.4" x14ac:dyDescent="0.3">
      <c r="A25" s="6">
        <v>20</v>
      </c>
      <c r="B25" s="3" t="s">
        <v>103</v>
      </c>
      <c r="C25" s="71">
        <v>0</v>
      </c>
      <c r="D25" s="72"/>
    </row>
    <row r="26" spans="1:4" s="2" customFormat="1" ht="14.4" x14ac:dyDescent="0.3">
      <c r="A26" s="6">
        <v>21</v>
      </c>
      <c r="B26" s="7" t="s">
        <v>8</v>
      </c>
      <c r="C26" s="94" t="s">
        <v>178</v>
      </c>
      <c r="D26" s="95"/>
    </row>
    <row r="27" spans="1:4" s="2" customFormat="1" ht="14.4" x14ac:dyDescent="0.3">
      <c r="A27" s="6">
        <v>22</v>
      </c>
      <c r="B27" s="3" t="s">
        <v>94</v>
      </c>
      <c r="C27" s="71">
        <f>152686499.56+8097064.44</f>
        <v>160783564</v>
      </c>
      <c r="D27" s="72"/>
    </row>
    <row r="28" spans="1:4" s="2" customFormat="1" ht="14.4" x14ac:dyDescent="0.3">
      <c r="A28" s="6">
        <v>23</v>
      </c>
      <c r="B28" s="3" t="s">
        <v>95</v>
      </c>
      <c r="C28" s="71">
        <f>23645658.16+111029.61</f>
        <v>23756687.77</v>
      </c>
      <c r="D28" s="72"/>
    </row>
    <row r="29" spans="1:4" s="2" customFormat="1" ht="14.4" x14ac:dyDescent="0.3">
      <c r="A29" s="6">
        <v>24</v>
      </c>
      <c r="B29" s="3" t="s">
        <v>96</v>
      </c>
      <c r="C29" s="15"/>
      <c r="D29" s="16"/>
    </row>
    <row r="30" spans="1:4" s="2" customFormat="1" ht="15.6" customHeight="1" x14ac:dyDescent="0.25">
      <c r="A30" s="6">
        <v>25</v>
      </c>
      <c r="B30" s="3" t="s">
        <v>97</v>
      </c>
      <c r="C30" s="67">
        <v>160783564</v>
      </c>
      <c r="D30" s="68"/>
    </row>
    <row r="31" spans="1:4" s="2" customFormat="1" ht="14.4" x14ac:dyDescent="0.3">
      <c r="A31" s="6">
        <v>26</v>
      </c>
      <c r="B31" s="3" t="s">
        <v>102</v>
      </c>
      <c r="C31" s="15"/>
      <c r="D31" s="17">
        <v>0</v>
      </c>
    </row>
    <row r="32" spans="1:4" s="2" customFormat="1" ht="15.6" customHeight="1" x14ac:dyDescent="0.25">
      <c r="A32" s="6">
        <v>27</v>
      </c>
      <c r="B32" s="3" t="s">
        <v>98</v>
      </c>
      <c r="C32" s="69">
        <f>C30-C27</f>
        <v>0</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168</v>
      </c>
      <c r="D38" s="60"/>
    </row>
    <row r="39" spans="1:6" s="2" customFormat="1" ht="78.599999999999994" customHeight="1" x14ac:dyDescent="0.3">
      <c r="A39" s="6"/>
      <c r="B39" s="4"/>
      <c r="C39" s="59" t="s">
        <v>169</v>
      </c>
      <c r="D39" s="60"/>
    </row>
    <row r="40" spans="1:6" s="33" customFormat="1" ht="40.950000000000003" customHeight="1" x14ac:dyDescent="0.3">
      <c r="A40" s="23">
        <v>34</v>
      </c>
      <c r="B40" s="32" t="s">
        <v>72</v>
      </c>
      <c r="C40" s="61" t="s">
        <v>170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324</v>
      </c>
    </row>
    <row r="51" spans="2:4" ht="15.6" x14ac:dyDescent="0.3">
      <c r="B51" s="10" t="s">
        <v>325</v>
      </c>
    </row>
    <row r="52" spans="2:4" s="2" customFormat="1" x14ac:dyDescent="0.25">
      <c r="D52" s="1"/>
    </row>
    <row r="53" spans="2:4" s="2" customFormat="1" x14ac:dyDescent="0.25">
      <c r="D53" s="1"/>
    </row>
    <row r="54" spans="2:4" s="2" customFormat="1" x14ac:dyDescent="0.25">
      <c r="D54" s="1"/>
    </row>
  </sheetData>
  <mergeCells count="26">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sheetPr>
  <dimension ref="A1:G60"/>
  <sheetViews>
    <sheetView showGridLines="0" topLeftCell="A16"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2.59765625" style="1" bestFit="1" customWidth="1"/>
    <col min="7" max="16384" width="9" style="1"/>
  </cols>
  <sheetData>
    <row r="1" spans="1:4" x14ac:dyDescent="0.25">
      <c r="A1" s="83" t="s">
        <v>0</v>
      </c>
      <c r="B1" s="83"/>
      <c r="C1" s="83"/>
      <c r="D1" s="83"/>
    </row>
    <row r="2" spans="1:4" x14ac:dyDescent="0.25">
      <c r="A2" s="83" t="s">
        <v>76</v>
      </c>
      <c r="B2" s="83"/>
      <c r="C2" s="83"/>
      <c r="D2" s="83"/>
    </row>
    <row r="5" spans="1:4" ht="27.6" x14ac:dyDescent="0.25">
      <c r="A5" s="26" t="s">
        <v>78</v>
      </c>
      <c r="B5" s="8" t="s">
        <v>1</v>
      </c>
      <c r="C5" s="84" t="s">
        <v>73</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164</v>
      </c>
      <c r="D9" s="16"/>
    </row>
    <row r="10" spans="1:4" s="2" customFormat="1" ht="14.4" x14ac:dyDescent="0.3">
      <c r="A10" s="6">
        <v>5</v>
      </c>
      <c r="B10" s="3" t="s">
        <v>85</v>
      </c>
      <c r="C10" s="73" t="s">
        <v>165</v>
      </c>
      <c r="D10" s="74"/>
    </row>
    <row r="11" spans="1:4" s="2" customFormat="1" ht="14.4" x14ac:dyDescent="0.3">
      <c r="A11" s="6">
        <v>6</v>
      </c>
      <c r="B11" s="3" t="s">
        <v>2</v>
      </c>
      <c r="C11" s="73" t="s">
        <v>166</v>
      </c>
      <c r="D11" s="74"/>
    </row>
    <row r="12" spans="1:4" s="2" customFormat="1" ht="14.4" x14ac:dyDescent="0.3">
      <c r="A12" s="6">
        <v>7</v>
      </c>
      <c r="B12" s="3" t="s">
        <v>3</v>
      </c>
      <c r="C12" s="73" t="s">
        <v>70</v>
      </c>
      <c r="D12" s="74"/>
    </row>
    <row r="13" spans="1:4" s="2" customFormat="1" ht="14.4" x14ac:dyDescent="0.3">
      <c r="A13" s="6">
        <v>8</v>
      </c>
      <c r="B13" s="3" t="s">
        <v>4</v>
      </c>
      <c r="C13" s="28" t="s">
        <v>167</v>
      </c>
      <c r="D13" s="16"/>
    </row>
    <row r="14" spans="1:4" s="2" customFormat="1" ht="14.4" x14ac:dyDescent="0.3">
      <c r="A14" s="6">
        <v>9</v>
      </c>
      <c r="B14" s="3" t="s">
        <v>86</v>
      </c>
      <c r="C14" s="75">
        <v>189150000</v>
      </c>
      <c r="D14" s="76"/>
    </row>
    <row r="15" spans="1:4" s="2" customFormat="1" ht="14.4" x14ac:dyDescent="0.3">
      <c r="A15" s="6">
        <v>10</v>
      </c>
      <c r="B15" s="3" t="s">
        <v>5</v>
      </c>
      <c r="C15" s="77" t="s">
        <v>75</v>
      </c>
      <c r="D15" s="78"/>
    </row>
    <row r="16" spans="1:4" s="2" customFormat="1" ht="14.4" x14ac:dyDescent="0.3">
      <c r="A16" s="6">
        <v>11</v>
      </c>
      <c r="B16" s="3" t="s">
        <v>87</v>
      </c>
      <c r="C16" s="15" t="s">
        <v>104</v>
      </c>
      <c r="D16" s="16"/>
    </row>
    <row r="17" spans="1:7" s="27" customFormat="1" ht="46.95" customHeight="1" x14ac:dyDescent="0.3">
      <c r="A17" s="23">
        <v>12</v>
      </c>
      <c r="B17" s="24" t="s">
        <v>6</v>
      </c>
      <c r="C17" s="61" t="s">
        <v>326</v>
      </c>
      <c r="D17" s="62"/>
    </row>
    <row r="18" spans="1:7" s="2" customFormat="1" ht="36" customHeight="1" x14ac:dyDescent="0.3">
      <c r="A18" s="6">
        <v>13</v>
      </c>
      <c r="B18" s="3" t="s">
        <v>88</v>
      </c>
      <c r="C18" s="59" t="s">
        <v>197</v>
      </c>
      <c r="D18" s="60"/>
    </row>
    <row r="19" spans="1:7" s="2" customFormat="1" ht="14.4" x14ac:dyDescent="0.3">
      <c r="A19" s="6">
        <v>14</v>
      </c>
      <c r="B19" s="3" t="s">
        <v>89</v>
      </c>
      <c r="C19" s="73" t="s">
        <v>26</v>
      </c>
      <c r="D19" s="74"/>
    </row>
    <row r="20" spans="1:7" s="27" customFormat="1" ht="28.2" customHeight="1" x14ac:dyDescent="0.3">
      <c r="A20" s="23">
        <v>15</v>
      </c>
      <c r="B20" s="24" t="s">
        <v>90</v>
      </c>
      <c r="C20" s="61" t="s">
        <v>343</v>
      </c>
      <c r="D20" s="62"/>
    </row>
    <row r="21" spans="1:7" s="2" customFormat="1" ht="14.4" x14ac:dyDescent="0.3">
      <c r="A21" s="6">
        <v>16</v>
      </c>
      <c r="B21" s="3" t="s">
        <v>91</v>
      </c>
      <c r="C21" s="71">
        <v>0</v>
      </c>
      <c r="D21" s="72"/>
    </row>
    <row r="22" spans="1:7" s="27" customFormat="1" ht="90.6" customHeight="1" x14ac:dyDescent="0.3">
      <c r="A22" s="23">
        <v>17</v>
      </c>
      <c r="B22" s="24" t="s">
        <v>7</v>
      </c>
      <c r="C22" s="61" t="s">
        <v>162</v>
      </c>
      <c r="D22" s="62"/>
    </row>
    <row r="23" spans="1:7" s="2" customFormat="1" ht="14.4" x14ac:dyDescent="0.3">
      <c r="A23" s="6">
        <v>18</v>
      </c>
      <c r="B23" s="3" t="s">
        <v>92</v>
      </c>
      <c r="C23" s="79">
        <v>26005924.239999998</v>
      </c>
      <c r="D23" s="64"/>
    </row>
    <row r="24" spans="1:7" s="2" customFormat="1" ht="14.4" x14ac:dyDescent="0.3">
      <c r="A24" s="6">
        <v>19</v>
      </c>
      <c r="B24" s="3" t="s">
        <v>93</v>
      </c>
      <c r="C24" s="79">
        <v>3087758.2</v>
      </c>
      <c r="D24" s="64"/>
    </row>
    <row r="25" spans="1:7" s="2" customFormat="1" ht="14.4" x14ac:dyDescent="0.3">
      <c r="A25" s="6">
        <v>20</v>
      </c>
      <c r="B25" s="3" t="s">
        <v>103</v>
      </c>
      <c r="C25" s="71">
        <v>0</v>
      </c>
      <c r="D25" s="72"/>
    </row>
    <row r="26" spans="1:7" s="2" customFormat="1" ht="14.4" x14ac:dyDescent="0.3">
      <c r="A26" s="6">
        <v>21</v>
      </c>
      <c r="B26" s="7" t="s">
        <v>8</v>
      </c>
      <c r="C26" s="94" t="s">
        <v>207</v>
      </c>
      <c r="D26" s="95"/>
      <c r="G26" s="40"/>
    </row>
    <row r="27" spans="1:7" s="2" customFormat="1" ht="14.4" x14ac:dyDescent="0.3">
      <c r="A27" s="6">
        <v>22</v>
      </c>
      <c r="B27" s="3" t="s">
        <v>94</v>
      </c>
      <c r="C27" s="71">
        <f>101062708.32+6501481.06+6501481.06+4072909.63+2428571.43+4072909.63+2428571.43</f>
        <v>127068632.56</v>
      </c>
      <c r="D27" s="72"/>
    </row>
    <row r="28" spans="1:7" s="2" customFormat="1" ht="14.4" x14ac:dyDescent="0.3">
      <c r="A28" s="6">
        <v>23</v>
      </c>
      <c r="B28" s="3" t="s">
        <v>95</v>
      </c>
      <c r="C28" s="71">
        <f>27788116.92+901301.21+881707.71+838824.64+884913.91</f>
        <v>31294864.390000004</v>
      </c>
      <c r="D28" s="72"/>
      <c r="F28" s="40"/>
    </row>
    <row r="29" spans="1:7" s="2" customFormat="1" ht="14.4" x14ac:dyDescent="0.3">
      <c r="A29" s="6">
        <v>24</v>
      </c>
      <c r="B29" s="3" t="s">
        <v>96</v>
      </c>
      <c r="C29" s="15"/>
      <c r="D29" s="16"/>
    </row>
    <row r="30" spans="1:7" s="2" customFormat="1" ht="15.6" customHeight="1" x14ac:dyDescent="0.25">
      <c r="A30" s="6">
        <v>25</v>
      </c>
      <c r="B30" s="3" t="s">
        <v>97</v>
      </c>
      <c r="C30" s="67">
        <f>120862000+33821000+9948000+7948000</f>
        <v>172579000</v>
      </c>
      <c r="D30" s="68"/>
    </row>
    <row r="31" spans="1:7" s="2" customFormat="1" ht="14.4" x14ac:dyDescent="0.3">
      <c r="A31" s="6">
        <v>26</v>
      </c>
      <c r="B31" s="3" t="s">
        <v>102</v>
      </c>
      <c r="C31" s="15"/>
      <c r="D31" s="17">
        <v>0</v>
      </c>
    </row>
    <row r="32" spans="1:7" s="2" customFormat="1" ht="15.6" customHeight="1" x14ac:dyDescent="0.25">
      <c r="A32" s="6">
        <v>27</v>
      </c>
      <c r="B32" s="3" t="s">
        <v>98</v>
      </c>
      <c r="C32" s="69">
        <f>C30-C27</f>
        <v>45510367.439999998</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168</v>
      </c>
      <c r="D38" s="60"/>
    </row>
    <row r="39" spans="1:6" s="2" customFormat="1" ht="78.599999999999994" customHeight="1" x14ac:dyDescent="0.3">
      <c r="A39" s="6"/>
      <c r="B39" s="4"/>
      <c r="C39" s="59" t="s">
        <v>169</v>
      </c>
      <c r="D39" s="60"/>
    </row>
    <row r="40" spans="1:6" s="33" customFormat="1" ht="37.200000000000003" customHeight="1" x14ac:dyDescent="0.3">
      <c r="A40" s="23">
        <v>34</v>
      </c>
      <c r="B40" s="32" t="s">
        <v>72</v>
      </c>
      <c r="C40" s="61" t="s">
        <v>170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324</v>
      </c>
    </row>
    <row r="53" spans="2:4" ht="15.6" x14ac:dyDescent="0.3">
      <c r="B53" s="10" t="s">
        <v>325</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7:D27"/>
    <mergeCell ref="C28:D28"/>
    <mergeCell ref="C30:D30"/>
    <mergeCell ref="C32:D32"/>
    <mergeCell ref="C38:D38"/>
    <mergeCell ref="C39:D39"/>
    <mergeCell ref="C26:D26"/>
    <mergeCell ref="C12:D12"/>
    <mergeCell ref="C14:D14"/>
    <mergeCell ref="C15:D15"/>
    <mergeCell ref="C17:D17"/>
    <mergeCell ref="C19:D19"/>
    <mergeCell ref="C20:D20"/>
    <mergeCell ref="C21:D21"/>
    <mergeCell ref="C22:D22"/>
    <mergeCell ref="C23:D23"/>
    <mergeCell ref="C24:D24"/>
    <mergeCell ref="C25:D25"/>
    <mergeCell ref="C11:D11"/>
    <mergeCell ref="C18:D18"/>
    <mergeCell ref="A1:D1"/>
    <mergeCell ref="A2:D2"/>
    <mergeCell ref="C5:D5"/>
    <mergeCell ref="C10:D10"/>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sheetPr>
  <dimension ref="A1:F59"/>
  <sheetViews>
    <sheetView showGridLines="0" topLeftCell="B13" zoomScale="80" zoomScaleNormal="80" workbookViewId="0">
      <selection activeCell="C6" sqref="C6:D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3.69921875" style="1" bestFit="1" customWidth="1"/>
    <col min="7"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4" spans="1:4" ht="27.6" x14ac:dyDescent="0.25">
      <c r="A4" s="26" t="s">
        <v>78</v>
      </c>
      <c r="B4" s="8" t="s">
        <v>1</v>
      </c>
      <c r="C4" s="84" t="s">
        <v>68</v>
      </c>
      <c r="D4" s="85"/>
    </row>
    <row r="5" spans="1:4" s="2" customFormat="1" ht="14.4" x14ac:dyDescent="0.3">
      <c r="A5" s="6">
        <v>1</v>
      </c>
      <c r="B5" s="3" t="s">
        <v>77</v>
      </c>
      <c r="C5" s="15" t="s">
        <v>80</v>
      </c>
      <c r="D5" s="16"/>
    </row>
    <row r="6" spans="1:4" s="2" customFormat="1" ht="14.4" x14ac:dyDescent="0.3">
      <c r="A6" s="6">
        <v>2</v>
      </c>
      <c r="B6" s="3" t="s">
        <v>81</v>
      </c>
      <c r="C6" s="46" t="s">
        <v>333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3" t="s">
        <v>149</v>
      </c>
      <c r="D9" s="74"/>
    </row>
    <row r="10" spans="1:4" s="2" customFormat="1" ht="14.4" x14ac:dyDescent="0.3">
      <c r="A10" s="6">
        <v>6</v>
      </c>
      <c r="B10" s="3" t="s">
        <v>2</v>
      </c>
      <c r="C10" s="73" t="s">
        <v>57</v>
      </c>
      <c r="D10" s="74"/>
    </row>
    <row r="11" spans="1:4" s="2" customFormat="1" ht="14.4" x14ac:dyDescent="0.3">
      <c r="A11" s="6">
        <v>7</v>
      </c>
      <c r="B11" s="3" t="s">
        <v>3</v>
      </c>
      <c r="C11" s="73" t="s">
        <v>56</v>
      </c>
      <c r="D11" s="74"/>
    </row>
    <row r="12" spans="1:4" s="2" customFormat="1" ht="14.4" x14ac:dyDescent="0.3">
      <c r="A12" s="6">
        <v>8</v>
      </c>
      <c r="B12" s="3" t="s">
        <v>4</v>
      </c>
      <c r="C12" s="28" t="s">
        <v>160</v>
      </c>
      <c r="D12" s="16"/>
    </row>
    <row r="13" spans="1:4" s="2" customFormat="1" ht="14.4" x14ac:dyDescent="0.3">
      <c r="A13" s="6">
        <v>9</v>
      </c>
      <c r="B13" s="3" t="s">
        <v>86</v>
      </c>
      <c r="C13" s="75" t="s">
        <v>213</v>
      </c>
      <c r="D13" s="76"/>
    </row>
    <row r="14" spans="1:4" s="2" customFormat="1" ht="14.4" x14ac:dyDescent="0.3">
      <c r="A14" s="6">
        <v>10</v>
      </c>
      <c r="B14" s="3" t="s">
        <v>5</v>
      </c>
      <c r="C14" s="98" t="s">
        <v>66</v>
      </c>
      <c r="D14" s="99"/>
    </row>
    <row r="15" spans="1:4" s="2" customFormat="1" ht="14.4" x14ac:dyDescent="0.3">
      <c r="A15" s="6">
        <v>11</v>
      </c>
      <c r="B15" s="3" t="s">
        <v>87</v>
      </c>
      <c r="C15" s="15" t="s">
        <v>104</v>
      </c>
      <c r="D15" s="16"/>
    </row>
    <row r="16" spans="1:4" s="27" customFormat="1" ht="33.6" customHeight="1" x14ac:dyDescent="0.3">
      <c r="A16" s="23">
        <v>12</v>
      </c>
      <c r="B16" s="24" t="s">
        <v>6</v>
      </c>
      <c r="C16" s="61" t="s">
        <v>161</v>
      </c>
      <c r="D16" s="62"/>
    </row>
    <row r="17" spans="1:6" s="2" customFormat="1" ht="14.4" x14ac:dyDescent="0.3">
      <c r="A17" s="6">
        <v>13</v>
      </c>
      <c r="B17" s="3" t="s">
        <v>88</v>
      </c>
      <c r="C17" s="59" t="s">
        <v>198</v>
      </c>
      <c r="D17" s="60"/>
    </row>
    <row r="18" spans="1:6" s="2" customFormat="1" ht="14.4" x14ac:dyDescent="0.3">
      <c r="A18" s="6">
        <v>14</v>
      </c>
      <c r="B18" s="3" t="s">
        <v>89</v>
      </c>
      <c r="C18" s="73" t="s">
        <v>26</v>
      </c>
      <c r="D18" s="74"/>
    </row>
    <row r="19" spans="1:6" s="27" customFormat="1" ht="14.4" customHeight="1" x14ac:dyDescent="0.3">
      <c r="A19" s="23">
        <v>15</v>
      </c>
      <c r="B19" s="24" t="s">
        <v>90</v>
      </c>
      <c r="C19" s="61" t="s">
        <v>267</v>
      </c>
      <c r="D19" s="62"/>
    </row>
    <row r="20" spans="1:6" s="2" customFormat="1" ht="14.4" x14ac:dyDescent="0.3">
      <c r="A20" s="6">
        <v>16</v>
      </c>
      <c r="B20" s="3" t="s">
        <v>91</v>
      </c>
      <c r="C20" s="71">
        <v>0</v>
      </c>
      <c r="D20" s="72"/>
    </row>
    <row r="21" spans="1:6" s="27" customFormat="1" ht="90.6" customHeight="1" x14ac:dyDescent="0.3">
      <c r="A21" s="23">
        <v>17</v>
      </c>
      <c r="B21" s="24" t="s">
        <v>7</v>
      </c>
      <c r="C21" s="61" t="s">
        <v>162</v>
      </c>
      <c r="D21" s="62"/>
      <c r="F21" s="39"/>
    </row>
    <row r="22" spans="1:6" s="2" customFormat="1" ht="14.4" x14ac:dyDescent="0.3">
      <c r="A22" s="6">
        <v>18</v>
      </c>
      <c r="B22" s="3" t="s">
        <v>92</v>
      </c>
      <c r="C22" s="79">
        <v>3306348.94</v>
      </c>
      <c r="D22" s="64"/>
    </row>
    <row r="23" spans="1:6" s="2" customFormat="1" ht="14.4" x14ac:dyDescent="0.3">
      <c r="A23" s="6">
        <v>19</v>
      </c>
      <c r="B23" s="3" t="s">
        <v>93</v>
      </c>
      <c r="C23" s="79">
        <v>41669.06</v>
      </c>
      <c r="D23" s="64"/>
    </row>
    <row r="24" spans="1:6" s="2" customFormat="1" ht="14.4" x14ac:dyDescent="0.3">
      <c r="A24" s="6">
        <v>20</v>
      </c>
      <c r="B24" s="3" t="s">
        <v>103</v>
      </c>
      <c r="C24" s="71">
        <v>0</v>
      </c>
      <c r="D24" s="72"/>
    </row>
    <row r="25" spans="1:6" s="2" customFormat="1" ht="14.4" x14ac:dyDescent="0.3">
      <c r="A25" s="6">
        <v>21</v>
      </c>
      <c r="B25" s="7" t="s">
        <v>8</v>
      </c>
      <c r="C25" s="94" t="s">
        <v>179</v>
      </c>
      <c r="D25" s="95"/>
    </row>
    <row r="26" spans="1:6" s="2" customFormat="1" ht="14.4" x14ac:dyDescent="0.3">
      <c r="A26" s="6">
        <v>22</v>
      </c>
      <c r="B26" s="3" t="s">
        <v>94</v>
      </c>
      <c r="C26" s="71">
        <f>88580651.06+3306348.94</f>
        <v>91887000</v>
      </c>
      <c r="D26" s="72"/>
    </row>
    <row r="27" spans="1:6" s="2" customFormat="1" ht="14.4" x14ac:dyDescent="0.3">
      <c r="A27" s="6">
        <v>23</v>
      </c>
      <c r="B27" s="3" t="s">
        <v>95</v>
      </c>
      <c r="C27" s="15"/>
      <c r="D27" s="38">
        <f>18924949.41+41669.06</f>
        <v>18966618.469999999</v>
      </c>
    </row>
    <row r="28" spans="1:6" s="2" customFormat="1" ht="14.4" x14ac:dyDescent="0.3">
      <c r="A28" s="6">
        <v>24</v>
      </c>
      <c r="B28" s="3" t="s">
        <v>96</v>
      </c>
      <c r="C28" s="15"/>
      <c r="D28" s="16"/>
    </row>
    <row r="29" spans="1:6" s="2" customFormat="1" ht="15.6" customHeight="1" x14ac:dyDescent="0.25">
      <c r="A29" s="6">
        <v>25</v>
      </c>
      <c r="B29" s="3" t="s">
        <v>97</v>
      </c>
      <c r="C29" s="67">
        <v>91887000</v>
      </c>
      <c r="D29" s="68"/>
    </row>
    <row r="30" spans="1:6" s="2" customFormat="1" ht="14.4" x14ac:dyDescent="0.3">
      <c r="A30" s="6">
        <v>26</v>
      </c>
      <c r="B30" s="3" t="s">
        <v>102</v>
      </c>
      <c r="C30" s="15"/>
      <c r="D30" s="17">
        <v>0</v>
      </c>
    </row>
    <row r="31" spans="1:6" s="2" customFormat="1" ht="15.6" customHeight="1" x14ac:dyDescent="0.25">
      <c r="A31" s="6">
        <v>27</v>
      </c>
      <c r="B31" s="3" t="s">
        <v>98</v>
      </c>
      <c r="C31" s="69">
        <f>C29-C26</f>
        <v>0</v>
      </c>
      <c r="D31" s="70"/>
    </row>
    <row r="32" spans="1:6"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31.95" customHeight="1" x14ac:dyDescent="0.3">
      <c r="A37" s="6">
        <v>33</v>
      </c>
      <c r="B37" s="4" t="s">
        <v>10</v>
      </c>
      <c r="C37" s="59" t="s">
        <v>163</v>
      </c>
      <c r="D37" s="60"/>
    </row>
    <row r="38" spans="1:6" s="2" customFormat="1" ht="78.599999999999994" customHeight="1" x14ac:dyDescent="0.3">
      <c r="A38" s="6"/>
      <c r="B38" s="4"/>
      <c r="C38" s="59" t="s">
        <v>143</v>
      </c>
      <c r="D38" s="60"/>
    </row>
    <row r="39" spans="1:6" s="33" customFormat="1" ht="62.4" customHeight="1" x14ac:dyDescent="0.3">
      <c r="A39" s="23">
        <v>34</v>
      </c>
      <c r="B39" s="32" t="s">
        <v>72</v>
      </c>
      <c r="C39" s="61" t="s">
        <v>130</v>
      </c>
      <c r="D39" s="62"/>
    </row>
    <row r="40" spans="1:6" x14ac:dyDescent="0.25">
      <c r="A40" s="18"/>
      <c r="E40" s="19"/>
      <c r="F40" s="19"/>
    </row>
    <row r="41" spans="1:6" x14ac:dyDescent="0.25">
      <c r="A41" s="19"/>
      <c r="B41" s="19"/>
      <c r="C41" s="19"/>
      <c r="D41" s="19"/>
      <c r="E41" s="19"/>
      <c r="F41" s="19"/>
    </row>
    <row r="42" spans="1:6" x14ac:dyDescent="0.25">
      <c r="B42" s="19"/>
      <c r="C42" s="19"/>
      <c r="D42" s="19"/>
      <c r="E42" s="19"/>
      <c r="F42" s="19"/>
    </row>
    <row r="43" spans="1:6" x14ac:dyDescent="0.25">
      <c r="B43" s="36"/>
      <c r="C43" s="19"/>
      <c r="D43" s="19"/>
      <c r="E43" s="19"/>
      <c r="F43" s="19"/>
    </row>
    <row r="44" spans="1:6" ht="15.6" x14ac:dyDescent="0.3">
      <c r="A44" s="20"/>
      <c r="B44" s="19"/>
      <c r="C44" s="21"/>
      <c r="D44" s="2"/>
    </row>
    <row r="46" spans="1:6" x14ac:dyDescent="0.25">
      <c r="B46" s="2" t="s">
        <v>12</v>
      </c>
    </row>
    <row r="47" spans="1:6" x14ac:dyDescent="0.25">
      <c r="B47" s="2"/>
    </row>
    <row r="48" spans="1:6" x14ac:dyDescent="0.25">
      <c r="B48" s="2"/>
    </row>
    <row r="49" spans="2:4" x14ac:dyDescent="0.25">
      <c r="B49" s="2"/>
    </row>
    <row r="50" spans="2:4" x14ac:dyDescent="0.25">
      <c r="B50" s="2"/>
    </row>
    <row r="51" spans="2:4" x14ac:dyDescent="0.25">
      <c r="B51" s="11" t="s">
        <v>324</v>
      </c>
    </row>
    <row r="52" spans="2:4" ht="15.6" x14ac:dyDescent="0.3">
      <c r="B52" s="10" t="s">
        <v>325</v>
      </c>
    </row>
    <row r="53" spans="2:4" x14ac:dyDescent="0.25">
      <c r="B53" s="2"/>
    </row>
    <row r="54" spans="2:4" s="2" customFormat="1" x14ac:dyDescent="0.25">
      <c r="D54" s="1"/>
    </row>
    <row r="55" spans="2:4" s="2" customFormat="1" x14ac:dyDescent="0.25">
      <c r="B55" s="9"/>
      <c r="D55" s="1"/>
    </row>
    <row r="56" spans="2:4" s="2" customFormat="1" x14ac:dyDescent="0.25">
      <c r="B56" s="9"/>
      <c r="D56" s="1"/>
    </row>
    <row r="57" spans="2:4" s="2" customFormat="1" x14ac:dyDescent="0.25">
      <c r="D57" s="1"/>
    </row>
    <row r="58" spans="2:4" s="2" customFormat="1" x14ac:dyDescent="0.25">
      <c r="D58" s="1"/>
    </row>
    <row r="59" spans="2:4" s="2" customFormat="1" x14ac:dyDescent="0.25">
      <c r="D59" s="1"/>
    </row>
  </sheetData>
  <mergeCells count="25">
    <mergeCell ref="C39:D39"/>
    <mergeCell ref="C20:D20"/>
    <mergeCell ref="C21:D21"/>
    <mergeCell ref="C22:D22"/>
    <mergeCell ref="C23:D23"/>
    <mergeCell ref="C25:D25"/>
    <mergeCell ref="C26:D26"/>
    <mergeCell ref="C24:D24"/>
    <mergeCell ref="C29:D29"/>
    <mergeCell ref="C31:D31"/>
    <mergeCell ref="C37:D37"/>
    <mergeCell ref="C38:D38"/>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F50"/>
  <sheetViews>
    <sheetView showGridLines="0" topLeftCell="B22" zoomScale="80" zoomScaleNormal="80" workbookViewId="0">
      <selection activeCell="C7" sqref="C7:D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148</v>
      </c>
      <c r="D9" s="16"/>
    </row>
    <row r="10" spans="1:4" s="2" customFormat="1" ht="14.4" x14ac:dyDescent="0.3">
      <c r="A10" s="6">
        <v>5</v>
      </c>
      <c r="B10" s="3" t="s">
        <v>85</v>
      </c>
      <c r="C10" s="73" t="s">
        <v>149</v>
      </c>
      <c r="D10" s="74"/>
    </row>
    <row r="11" spans="1:4" s="2" customFormat="1" ht="14.4" x14ac:dyDescent="0.3">
      <c r="A11" s="6">
        <v>6</v>
      </c>
      <c r="B11" s="3" t="s">
        <v>2</v>
      </c>
      <c r="C11" s="73" t="s">
        <v>57</v>
      </c>
      <c r="D11" s="74"/>
    </row>
    <row r="12" spans="1:4" s="2" customFormat="1" ht="14.4" x14ac:dyDescent="0.3">
      <c r="A12" s="6">
        <v>7</v>
      </c>
      <c r="B12" s="3" t="s">
        <v>3</v>
      </c>
      <c r="C12" s="73" t="s">
        <v>56</v>
      </c>
      <c r="D12" s="74"/>
    </row>
    <row r="13" spans="1:4" s="2" customFormat="1" ht="14.4" x14ac:dyDescent="0.3">
      <c r="A13" s="6">
        <v>8</v>
      </c>
      <c r="B13" s="3" t="s">
        <v>4</v>
      </c>
      <c r="C13" s="28" t="s">
        <v>146</v>
      </c>
      <c r="D13" s="16"/>
    </row>
    <row r="14" spans="1:4" s="2" customFormat="1" ht="14.4" x14ac:dyDescent="0.3">
      <c r="A14" s="6">
        <v>9</v>
      </c>
      <c r="B14" s="3" t="s">
        <v>86</v>
      </c>
      <c r="C14" s="75" t="s">
        <v>212</v>
      </c>
      <c r="D14" s="76"/>
    </row>
    <row r="15" spans="1:4" s="2" customFormat="1" ht="14.4" x14ac:dyDescent="0.3">
      <c r="A15" s="6">
        <v>10</v>
      </c>
      <c r="B15" s="3" t="s">
        <v>5</v>
      </c>
      <c r="C15" s="98" t="s">
        <v>157</v>
      </c>
      <c r="D15" s="99"/>
    </row>
    <row r="16" spans="1:4" s="2" customFormat="1" ht="14.4" x14ac:dyDescent="0.3">
      <c r="A16" s="6">
        <v>11</v>
      </c>
      <c r="B16" s="3" t="s">
        <v>87</v>
      </c>
      <c r="C16" s="15" t="s">
        <v>104</v>
      </c>
      <c r="D16" s="16"/>
    </row>
    <row r="17" spans="1:4" s="27" customFormat="1" ht="44.4" customHeight="1" x14ac:dyDescent="0.3">
      <c r="A17" s="23">
        <v>12</v>
      </c>
      <c r="B17" s="24" t="s">
        <v>6</v>
      </c>
      <c r="C17" s="61" t="s">
        <v>158</v>
      </c>
      <c r="D17" s="62"/>
    </row>
    <row r="18" spans="1:4" s="2" customFormat="1" ht="58.2" customHeight="1" x14ac:dyDescent="0.3">
      <c r="A18" s="6">
        <v>13</v>
      </c>
      <c r="B18" s="3" t="s">
        <v>88</v>
      </c>
      <c r="C18" s="59" t="s">
        <v>199</v>
      </c>
      <c r="D18" s="60"/>
    </row>
    <row r="19" spans="1:4" s="2" customFormat="1" ht="14.4" x14ac:dyDescent="0.3">
      <c r="A19" s="6">
        <v>14</v>
      </c>
      <c r="B19" s="3" t="s">
        <v>89</v>
      </c>
      <c r="C19" s="73" t="s">
        <v>26</v>
      </c>
      <c r="D19" s="74"/>
    </row>
    <row r="20" spans="1:4" s="27" customFormat="1" ht="33.6" customHeight="1" x14ac:dyDescent="0.3">
      <c r="A20" s="23">
        <v>15</v>
      </c>
      <c r="B20" s="24" t="s">
        <v>90</v>
      </c>
      <c r="C20" s="61" t="s">
        <v>267</v>
      </c>
      <c r="D20" s="62"/>
    </row>
    <row r="21" spans="1:4" s="2" customFormat="1" ht="14.4" x14ac:dyDescent="0.3">
      <c r="A21" s="6">
        <v>16</v>
      </c>
      <c r="B21" s="3" t="s">
        <v>91</v>
      </c>
      <c r="C21" s="100">
        <v>0</v>
      </c>
      <c r="D21" s="101"/>
    </row>
    <row r="22" spans="1:4" s="27" customFormat="1" ht="90.6" customHeight="1" x14ac:dyDescent="0.3">
      <c r="A22" s="23">
        <v>17</v>
      </c>
      <c r="B22" s="24" t="s">
        <v>7</v>
      </c>
      <c r="C22" s="61" t="s">
        <v>159</v>
      </c>
      <c r="D22" s="62"/>
    </row>
    <row r="23" spans="1:4" s="2" customFormat="1" ht="14.4" x14ac:dyDescent="0.3">
      <c r="A23" s="6">
        <v>18</v>
      </c>
      <c r="B23" s="3" t="s">
        <v>92</v>
      </c>
      <c r="C23" s="79">
        <v>0</v>
      </c>
      <c r="D23" s="64"/>
    </row>
    <row r="24" spans="1:4" s="2" customFormat="1" ht="14.4" x14ac:dyDescent="0.3">
      <c r="A24" s="6">
        <v>19</v>
      </c>
      <c r="B24" s="3" t="s">
        <v>93</v>
      </c>
      <c r="C24" s="79">
        <v>0</v>
      </c>
      <c r="D24" s="64"/>
    </row>
    <row r="25" spans="1:4" s="2" customFormat="1" ht="14.4" x14ac:dyDescent="0.3">
      <c r="A25" s="6">
        <v>20</v>
      </c>
      <c r="B25" s="3" t="s">
        <v>103</v>
      </c>
      <c r="C25" s="15"/>
      <c r="D25" s="16"/>
    </row>
    <row r="26" spans="1:4" s="2" customFormat="1" ht="14.4" x14ac:dyDescent="0.3">
      <c r="A26" s="6">
        <v>21</v>
      </c>
      <c r="B26" s="7" t="s">
        <v>8</v>
      </c>
      <c r="C26" s="94" t="s">
        <v>160</v>
      </c>
      <c r="D26" s="95"/>
    </row>
    <row r="27" spans="1:4" s="2" customFormat="1" ht="14.4" x14ac:dyDescent="0.3">
      <c r="A27" s="6">
        <v>22</v>
      </c>
      <c r="B27" s="3" t="s">
        <v>94</v>
      </c>
      <c r="C27" s="71">
        <f>35630357.22+1319642.78</f>
        <v>36950000</v>
      </c>
      <c r="D27" s="72"/>
    </row>
    <row r="28" spans="1:4" s="2" customFormat="1" ht="14.4" x14ac:dyDescent="0.3">
      <c r="A28" s="6">
        <v>23</v>
      </c>
      <c r="B28" s="3" t="s">
        <v>95</v>
      </c>
      <c r="C28" s="71">
        <f>7777562.26+16450.34</f>
        <v>7794012.5999999996</v>
      </c>
      <c r="D28" s="72">
        <v>7777562.2600000035</v>
      </c>
    </row>
    <row r="29" spans="1:4" s="2" customFormat="1" ht="14.4" x14ac:dyDescent="0.3">
      <c r="A29" s="6">
        <v>24</v>
      </c>
      <c r="B29" s="3" t="s">
        <v>96</v>
      </c>
      <c r="C29" s="15"/>
      <c r="D29" s="16"/>
    </row>
    <row r="30" spans="1:4" s="2" customFormat="1" ht="15.6" customHeight="1" x14ac:dyDescent="0.25">
      <c r="A30" s="6">
        <v>25</v>
      </c>
      <c r="B30" s="3" t="s">
        <v>97</v>
      </c>
      <c r="C30" s="96">
        <v>36950000</v>
      </c>
      <c r="D30" s="97"/>
    </row>
    <row r="31" spans="1:4" s="2" customFormat="1" ht="14.4" x14ac:dyDescent="0.3">
      <c r="A31" s="6">
        <v>26</v>
      </c>
      <c r="B31" s="3" t="s">
        <v>102</v>
      </c>
      <c r="C31" s="15"/>
      <c r="D31" s="17">
        <v>0</v>
      </c>
    </row>
    <row r="32" spans="1:4" s="2" customFormat="1" ht="15.6" customHeight="1" x14ac:dyDescent="0.25">
      <c r="A32" s="6">
        <v>27</v>
      </c>
      <c r="B32" s="3" t="s">
        <v>98</v>
      </c>
      <c r="C32" s="69">
        <f>C30-C27</f>
        <v>0</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163</v>
      </c>
      <c r="D38" s="60"/>
    </row>
    <row r="39" spans="1:6" s="2" customFormat="1" ht="78.599999999999994" customHeight="1" x14ac:dyDescent="0.3">
      <c r="A39" s="6"/>
      <c r="B39" s="4"/>
      <c r="C39" s="59" t="s">
        <v>143</v>
      </c>
      <c r="D39" s="60"/>
    </row>
    <row r="40" spans="1:6" s="33" customFormat="1" ht="62.4" customHeight="1" x14ac:dyDescent="0.3">
      <c r="A40" s="23">
        <v>34</v>
      </c>
      <c r="B40" s="32" t="s">
        <v>72</v>
      </c>
      <c r="C40" s="61" t="s">
        <v>130</v>
      </c>
      <c r="D40" s="62"/>
    </row>
    <row r="41" spans="1:6" x14ac:dyDescent="0.25">
      <c r="A41" s="18"/>
      <c r="E41" s="19"/>
      <c r="F41" s="19"/>
    </row>
    <row r="43" spans="1:6" x14ac:dyDescent="0.25">
      <c r="B43" s="2" t="s">
        <v>12</v>
      </c>
    </row>
    <row r="44" spans="1:6" x14ac:dyDescent="0.25">
      <c r="B44" s="2"/>
    </row>
    <row r="45" spans="1:6" x14ac:dyDescent="0.25">
      <c r="B45" s="2"/>
    </row>
    <row r="46" spans="1:6" x14ac:dyDescent="0.25">
      <c r="B46" s="2"/>
    </row>
    <row r="47" spans="1:6" x14ac:dyDescent="0.25">
      <c r="B47" s="2"/>
    </row>
    <row r="48" spans="1:6" x14ac:dyDescent="0.25">
      <c r="B48" s="11" t="s">
        <v>324</v>
      </c>
    </row>
    <row r="49" spans="2:4" ht="15.6" x14ac:dyDescent="0.3">
      <c r="B49" s="10" t="s">
        <v>325</v>
      </c>
    </row>
    <row r="50" spans="2:4" s="2" customFormat="1" x14ac:dyDescent="0.25">
      <c r="D50" s="1"/>
    </row>
  </sheetData>
  <mergeCells count="24">
    <mergeCell ref="C40:D40"/>
    <mergeCell ref="C21:D21"/>
    <mergeCell ref="C22:D22"/>
    <mergeCell ref="C23:D23"/>
    <mergeCell ref="C24:D24"/>
    <mergeCell ref="C26:D26"/>
    <mergeCell ref="C27:D27"/>
    <mergeCell ref="C28:D28"/>
    <mergeCell ref="C30:D30"/>
    <mergeCell ref="C32:D32"/>
    <mergeCell ref="C38:D38"/>
    <mergeCell ref="C39:D39"/>
    <mergeCell ref="C20:D20"/>
    <mergeCell ref="A1:D1"/>
    <mergeCell ref="A2:D2"/>
    <mergeCell ref="A3:D3"/>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32" scale="79" orientation="portrait" r:id="rId1"/>
  <headerFooter>
    <oddHeader>&amp;RAnnex "A"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sheetPr>
  <dimension ref="A1:D55"/>
  <sheetViews>
    <sheetView showGridLines="0" topLeftCell="B18" zoomScale="80" zoomScaleNormal="80" workbookViewId="0">
      <selection activeCell="C6" sqref="C6:D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64</v>
      </c>
      <c r="D5" s="85"/>
    </row>
    <row r="6" spans="1:4" s="2" customFormat="1" ht="14.4" x14ac:dyDescent="0.3">
      <c r="A6" s="6">
        <v>2</v>
      </c>
      <c r="B6" s="3" t="s">
        <v>81</v>
      </c>
      <c r="C6" s="46" t="s">
        <v>333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3" t="s">
        <v>149</v>
      </c>
      <c r="D9" s="74"/>
    </row>
    <row r="10" spans="1:4" s="2" customFormat="1" ht="14.4" x14ac:dyDescent="0.3">
      <c r="A10" s="6">
        <v>6</v>
      </c>
      <c r="B10" s="3" t="s">
        <v>2</v>
      </c>
      <c r="C10" s="73" t="s">
        <v>57</v>
      </c>
      <c r="D10" s="74"/>
    </row>
    <row r="11" spans="1:4" s="2" customFormat="1" ht="14.4" x14ac:dyDescent="0.3">
      <c r="A11" s="6">
        <v>7</v>
      </c>
      <c r="B11" s="3" t="s">
        <v>3</v>
      </c>
      <c r="C11" s="73" t="s">
        <v>56</v>
      </c>
      <c r="D11" s="74"/>
    </row>
    <row r="12" spans="1:4" s="2" customFormat="1" ht="14.4" x14ac:dyDescent="0.3">
      <c r="A12" s="6">
        <v>8</v>
      </c>
      <c r="B12" s="3" t="s">
        <v>4</v>
      </c>
      <c r="C12" s="28" t="s">
        <v>146</v>
      </c>
      <c r="D12" s="16"/>
    </row>
    <row r="13" spans="1:4" s="2" customFormat="1" ht="14.4" x14ac:dyDescent="0.3">
      <c r="A13" s="6">
        <v>9</v>
      </c>
      <c r="B13" s="3" t="s">
        <v>86</v>
      </c>
      <c r="C13" s="75" t="s">
        <v>211</v>
      </c>
      <c r="D13" s="76"/>
    </row>
    <row r="14" spans="1:4" s="2" customFormat="1" ht="14.4" x14ac:dyDescent="0.3">
      <c r="A14" s="6">
        <v>10</v>
      </c>
      <c r="B14" s="3" t="s">
        <v>5</v>
      </c>
      <c r="C14" s="98" t="s">
        <v>67</v>
      </c>
      <c r="D14" s="99"/>
    </row>
    <row r="15" spans="1:4" s="2" customFormat="1" ht="14.4" x14ac:dyDescent="0.3">
      <c r="A15" s="6">
        <v>11</v>
      </c>
      <c r="B15" s="3" t="s">
        <v>87</v>
      </c>
      <c r="C15" s="15" t="s">
        <v>104</v>
      </c>
      <c r="D15" s="16"/>
    </row>
    <row r="16" spans="1:4" s="27" customFormat="1" ht="44.4" customHeight="1" x14ac:dyDescent="0.3">
      <c r="A16" s="23">
        <v>12</v>
      </c>
      <c r="B16" s="24" t="s">
        <v>6</v>
      </c>
      <c r="C16" s="61" t="s">
        <v>156</v>
      </c>
      <c r="D16" s="62"/>
    </row>
    <row r="17" spans="1:4" s="2" customFormat="1" ht="62.4" customHeight="1" x14ac:dyDescent="0.3">
      <c r="A17" s="6">
        <v>13</v>
      </c>
      <c r="B17" s="3" t="s">
        <v>88</v>
      </c>
      <c r="C17" s="59" t="s">
        <v>199</v>
      </c>
      <c r="D17" s="60"/>
    </row>
    <row r="18" spans="1:4" s="2" customFormat="1" ht="14.4" x14ac:dyDescent="0.3">
      <c r="A18" s="6">
        <v>14</v>
      </c>
      <c r="B18" s="3" t="s">
        <v>89</v>
      </c>
      <c r="C18" s="73" t="s">
        <v>19</v>
      </c>
      <c r="D18" s="74"/>
    </row>
    <row r="19" spans="1:4" s="27" customFormat="1" ht="40.200000000000003" customHeight="1" x14ac:dyDescent="0.3">
      <c r="A19" s="23">
        <v>15</v>
      </c>
      <c r="B19" s="24" t="s">
        <v>90</v>
      </c>
      <c r="C19" s="61" t="s">
        <v>267</v>
      </c>
      <c r="D19" s="62"/>
    </row>
    <row r="20" spans="1:4" s="2" customFormat="1" ht="14.4" x14ac:dyDescent="0.3">
      <c r="A20" s="6">
        <v>16</v>
      </c>
      <c r="B20" s="3" t="s">
        <v>91</v>
      </c>
      <c r="C20" s="102">
        <v>0</v>
      </c>
      <c r="D20" s="103"/>
    </row>
    <row r="21" spans="1:4" s="27" customFormat="1" ht="90.6" customHeight="1" x14ac:dyDescent="0.3">
      <c r="A21" s="23">
        <v>17</v>
      </c>
      <c r="B21" s="24" t="s">
        <v>7</v>
      </c>
      <c r="C21" s="61" t="s">
        <v>118</v>
      </c>
      <c r="D21" s="62"/>
    </row>
    <row r="22" spans="1:4" s="2" customFormat="1" ht="14.4" x14ac:dyDescent="0.3">
      <c r="A22" s="6">
        <v>18</v>
      </c>
      <c r="B22" s="3" t="s">
        <v>92</v>
      </c>
      <c r="C22" s="79">
        <v>0</v>
      </c>
      <c r="D22" s="64"/>
    </row>
    <row r="23" spans="1:4" s="2" customFormat="1" ht="14.4" x14ac:dyDescent="0.3">
      <c r="A23" s="6">
        <v>19</v>
      </c>
      <c r="B23" s="3" t="s">
        <v>93</v>
      </c>
      <c r="C23" s="79">
        <v>0</v>
      </c>
      <c r="D23" s="64"/>
    </row>
    <row r="24" spans="1:4" s="2" customFormat="1" ht="14.4" x14ac:dyDescent="0.3">
      <c r="A24" s="6">
        <v>20</v>
      </c>
      <c r="B24" s="3" t="s">
        <v>103</v>
      </c>
      <c r="C24" s="15"/>
      <c r="D24" s="16"/>
    </row>
    <row r="25" spans="1:4" s="2" customFormat="1" ht="14.4" x14ac:dyDescent="0.3">
      <c r="A25" s="6">
        <v>21</v>
      </c>
      <c r="B25" s="7" t="s">
        <v>8</v>
      </c>
      <c r="C25" s="94" t="s">
        <v>180</v>
      </c>
      <c r="D25" s="95"/>
    </row>
    <row r="26" spans="1:4" s="2" customFormat="1" ht="14.4" x14ac:dyDescent="0.3">
      <c r="A26" s="6">
        <v>22</v>
      </c>
      <c r="B26" s="3" t="s">
        <v>94</v>
      </c>
      <c r="C26" s="71">
        <f>48109520+2532080</f>
        <v>50641600</v>
      </c>
      <c r="D26" s="72"/>
    </row>
    <row r="27" spans="1:4" s="2" customFormat="1" ht="14.4" x14ac:dyDescent="0.3">
      <c r="A27" s="6">
        <v>23</v>
      </c>
      <c r="B27" s="3" t="s">
        <v>95</v>
      </c>
      <c r="C27" s="71">
        <f>7125257.96+31911.15</f>
        <v>7157169.1100000003</v>
      </c>
      <c r="D27" s="72"/>
    </row>
    <row r="28" spans="1:4" s="2" customFormat="1" ht="14.4" x14ac:dyDescent="0.3">
      <c r="A28" s="6">
        <v>24</v>
      </c>
      <c r="B28" s="3" t="s">
        <v>96</v>
      </c>
      <c r="C28" s="15"/>
      <c r="D28" s="16"/>
    </row>
    <row r="29" spans="1:4" s="2" customFormat="1" ht="15.6" customHeight="1" x14ac:dyDescent="0.25">
      <c r="A29" s="6">
        <v>25</v>
      </c>
      <c r="B29" s="3" t="s">
        <v>97</v>
      </c>
      <c r="C29" s="67">
        <v>50641600</v>
      </c>
      <c r="D29" s="68"/>
    </row>
    <row r="30" spans="1:4" s="2" customFormat="1" ht="14.4" x14ac:dyDescent="0.3">
      <c r="A30" s="6">
        <v>26</v>
      </c>
      <c r="B30" s="3" t="s">
        <v>102</v>
      </c>
      <c r="C30" s="15"/>
      <c r="D30" s="17">
        <v>0</v>
      </c>
    </row>
    <row r="31" spans="1:4" s="2" customFormat="1" ht="15.6" customHeight="1" x14ac:dyDescent="0.25">
      <c r="A31" s="6">
        <v>27</v>
      </c>
      <c r="B31" s="3" t="s">
        <v>98</v>
      </c>
      <c r="C31" s="69">
        <f>C29-C26</f>
        <v>0</v>
      </c>
      <c r="D31" s="70"/>
    </row>
    <row r="32" spans="1:4" s="2" customFormat="1" ht="14.4" x14ac:dyDescent="0.3">
      <c r="A32" s="6">
        <v>28</v>
      </c>
      <c r="B32" s="3" t="s">
        <v>99</v>
      </c>
      <c r="C32" s="15"/>
      <c r="D32" s="16"/>
    </row>
    <row r="33" spans="1:4" s="2" customFormat="1" ht="14.4" x14ac:dyDescent="0.3">
      <c r="A33" s="6">
        <v>29</v>
      </c>
      <c r="B33" s="3" t="s">
        <v>100</v>
      </c>
      <c r="C33" s="15"/>
      <c r="D33" s="16"/>
    </row>
    <row r="34" spans="1:4" s="2" customFormat="1" ht="15.6" customHeight="1" x14ac:dyDescent="0.3">
      <c r="A34" s="6">
        <v>30</v>
      </c>
      <c r="B34" s="3" t="s">
        <v>101</v>
      </c>
      <c r="C34" s="15" t="s">
        <v>21</v>
      </c>
      <c r="D34" s="5"/>
    </row>
    <row r="35" spans="1:4" s="2" customFormat="1" ht="14.4" x14ac:dyDescent="0.3">
      <c r="A35" s="6">
        <v>31</v>
      </c>
      <c r="B35" s="4" t="s">
        <v>40</v>
      </c>
      <c r="C35" s="15"/>
      <c r="D35" s="16"/>
    </row>
    <row r="36" spans="1:4" s="2" customFormat="1" ht="14.4" x14ac:dyDescent="0.3">
      <c r="A36" s="6">
        <v>32</v>
      </c>
      <c r="B36" s="4" t="s">
        <v>9</v>
      </c>
      <c r="C36" s="15"/>
      <c r="D36" s="16"/>
    </row>
    <row r="37" spans="1:4" s="2" customFormat="1" ht="31.95" customHeight="1" x14ac:dyDescent="0.3">
      <c r="A37" s="6">
        <v>33</v>
      </c>
      <c r="B37" s="4" t="s">
        <v>10</v>
      </c>
      <c r="C37" s="59" t="s">
        <v>163</v>
      </c>
      <c r="D37" s="60"/>
    </row>
    <row r="38" spans="1:4" s="2" customFormat="1" ht="78.599999999999994" customHeight="1" x14ac:dyDescent="0.3">
      <c r="A38" s="6"/>
      <c r="B38" s="4"/>
      <c r="C38" s="59" t="s">
        <v>143</v>
      </c>
      <c r="D38" s="60"/>
    </row>
    <row r="39" spans="1:4" s="33" customFormat="1" ht="62.4" customHeight="1" x14ac:dyDescent="0.3">
      <c r="A39" s="23">
        <v>34</v>
      </c>
      <c r="B39" s="32" t="s">
        <v>72</v>
      </c>
      <c r="C39" s="61" t="s">
        <v>130</v>
      </c>
      <c r="D39" s="62"/>
    </row>
    <row r="40" spans="1:4" ht="15.6" x14ac:dyDescent="0.3">
      <c r="A40" s="20"/>
      <c r="B40" s="19"/>
      <c r="C40" s="21"/>
      <c r="D40" s="2"/>
    </row>
    <row r="42" spans="1:4" x14ac:dyDescent="0.25">
      <c r="B42" s="2" t="s">
        <v>12</v>
      </c>
    </row>
    <row r="43" spans="1:4" x14ac:dyDescent="0.25">
      <c r="B43" s="2"/>
    </row>
    <row r="44" spans="1:4" x14ac:dyDescent="0.25">
      <c r="B44" s="2"/>
    </row>
    <row r="45" spans="1:4" x14ac:dyDescent="0.25">
      <c r="B45" s="2"/>
    </row>
    <row r="46" spans="1:4" x14ac:dyDescent="0.25">
      <c r="B46" s="2"/>
    </row>
    <row r="47" spans="1:4" x14ac:dyDescent="0.25">
      <c r="B47" s="11" t="s">
        <v>324</v>
      </c>
    </row>
    <row r="48" spans="1:4" ht="15.6" x14ac:dyDescent="0.3">
      <c r="B48" s="10" t="s">
        <v>325</v>
      </c>
    </row>
    <row r="49" spans="2:4" x14ac:dyDescent="0.25">
      <c r="B49" s="2"/>
    </row>
    <row r="50" spans="2:4" s="2" customFormat="1" x14ac:dyDescent="0.25">
      <c r="D50" s="1"/>
    </row>
    <row r="51" spans="2:4" s="2" customFormat="1" x14ac:dyDescent="0.25">
      <c r="B51" s="9"/>
      <c r="D51" s="1"/>
    </row>
    <row r="52" spans="2:4" s="2" customFormat="1" x14ac:dyDescent="0.25">
      <c r="B52" s="9"/>
      <c r="D52" s="1"/>
    </row>
    <row r="53" spans="2:4" s="2" customFormat="1" x14ac:dyDescent="0.25">
      <c r="D53" s="1"/>
    </row>
    <row r="54" spans="2:4" s="2" customFormat="1" x14ac:dyDescent="0.25">
      <c r="D54" s="1"/>
    </row>
    <row r="55" spans="2:4" s="2" customFormat="1" x14ac:dyDescent="0.25">
      <c r="D55" s="1"/>
    </row>
  </sheetData>
  <mergeCells count="25">
    <mergeCell ref="C39:D39"/>
    <mergeCell ref="C20:D20"/>
    <mergeCell ref="C21:D21"/>
    <mergeCell ref="C22:D22"/>
    <mergeCell ref="C23:D23"/>
    <mergeCell ref="C25:D25"/>
    <mergeCell ref="C26:D26"/>
    <mergeCell ref="C27:D27"/>
    <mergeCell ref="C29:D29"/>
    <mergeCell ref="C31:D31"/>
    <mergeCell ref="C37:D37"/>
    <mergeCell ref="C38:D38"/>
    <mergeCell ref="C19:D19"/>
    <mergeCell ref="A1:D1"/>
    <mergeCell ref="A2:D2"/>
    <mergeCell ref="A3:D3"/>
    <mergeCell ref="C5:D5"/>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7" orientation="portrait" r:id="rId1"/>
  <headerFooter>
    <oddHeader>&amp;RAnnex "A"</oddHeader>
  </headerFooter>
  <rowBreaks count="1" manualBreakCount="1">
    <brk id="4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F53"/>
  <sheetViews>
    <sheetView showGridLines="0" topLeftCell="B13"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1.3984375" style="1" bestFit="1" customWidth="1"/>
    <col min="7"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42</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299</v>
      </c>
      <c r="D8" s="16"/>
    </row>
    <row r="9" spans="1:4" s="2" customFormat="1" ht="14.4" x14ac:dyDescent="0.3">
      <c r="A9" s="6">
        <v>4</v>
      </c>
      <c r="B9" s="3" t="s">
        <v>84</v>
      </c>
      <c r="C9" s="15" t="s">
        <v>300</v>
      </c>
      <c r="D9" s="16"/>
    </row>
    <row r="10" spans="1:4" s="2" customFormat="1" ht="14.4" x14ac:dyDescent="0.3">
      <c r="A10" s="6">
        <v>5</v>
      </c>
      <c r="B10" s="3" t="s">
        <v>85</v>
      </c>
      <c r="C10" s="73" t="s">
        <v>301</v>
      </c>
      <c r="D10" s="74"/>
    </row>
    <row r="11" spans="1:4" s="2" customFormat="1" ht="14.4" x14ac:dyDescent="0.3">
      <c r="A11" s="6">
        <v>6</v>
      </c>
      <c r="B11" s="3" t="s">
        <v>2</v>
      </c>
      <c r="C11" s="73" t="s">
        <v>318</v>
      </c>
      <c r="D11" s="74"/>
    </row>
    <row r="12" spans="1:4" s="2" customFormat="1" ht="14.4" x14ac:dyDescent="0.3">
      <c r="A12" s="6">
        <v>7</v>
      </c>
      <c r="B12" s="3" t="s">
        <v>3</v>
      </c>
      <c r="C12" s="73" t="s">
        <v>319</v>
      </c>
      <c r="D12" s="74"/>
    </row>
    <row r="13" spans="1:4" s="2" customFormat="1" ht="14.4" x14ac:dyDescent="0.3">
      <c r="A13" s="6">
        <v>8</v>
      </c>
      <c r="B13" s="3" t="s">
        <v>4</v>
      </c>
      <c r="C13" s="81" t="s">
        <v>321</v>
      </c>
      <c r="D13" s="82"/>
    </row>
    <row r="14" spans="1:4" s="2" customFormat="1" ht="14.4" x14ac:dyDescent="0.3">
      <c r="A14" s="6">
        <v>9</v>
      </c>
      <c r="B14" s="3" t="s">
        <v>86</v>
      </c>
      <c r="C14" s="75">
        <v>15000000</v>
      </c>
      <c r="D14" s="76"/>
    </row>
    <row r="15" spans="1:4" s="2" customFormat="1" ht="14.4" x14ac:dyDescent="0.3">
      <c r="A15" s="6">
        <v>10</v>
      </c>
      <c r="B15" s="3" t="s">
        <v>5</v>
      </c>
      <c r="C15" s="77" t="s">
        <v>315</v>
      </c>
      <c r="D15" s="78"/>
    </row>
    <row r="16" spans="1:4" s="2" customFormat="1" ht="14.4" x14ac:dyDescent="0.3">
      <c r="A16" s="6">
        <v>11</v>
      </c>
      <c r="B16" s="3" t="s">
        <v>87</v>
      </c>
      <c r="C16" s="15" t="s">
        <v>104</v>
      </c>
      <c r="D16" s="16"/>
    </row>
    <row r="17" spans="1:6" s="27" customFormat="1" ht="62.4" customHeight="1" x14ac:dyDescent="0.3">
      <c r="A17" s="23">
        <v>12</v>
      </c>
      <c r="B17" s="24" t="s">
        <v>6</v>
      </c>
      <c r="C17" s="61" t="s">
        <v>304</v>
      </c>
      <c r="D17" s="62"/>
    </row>
    <row r="18" spans="1:6" s="2" customFormat="1" ht="38.4" customHeight="1" x14ac:dyDescent="0.3">
      <c r="A18" s="6">
        <v>13</v>
      </c>
      <c r="B18" s="3" t="s">
        <v>88</v>
      </c>
      <c r="C18" s="59" t="s">
        <v>308</v>
      </c>
      <c r="D18" s="60"/>
    </row>
    <row r="19" spans="1:6" s="2" customFormat="1" ht="30.6" customHeight="1" x14ac:dyDescent="0.3">
      <c r="A19" s="6">
        <v>14</v>
      </c>
      <c r="B19" s="3" t="s">
        <v>89</v>
      </c>
      <c r="C19" s="59" t="s">
        <v>308</v>
      </c>
      <c r="D19" s="60"/>
    </row>
    <row r="20" spans="1:6" s="27" customFormat="1" ht="60" customHeight="1" x14ac:dyDescent="0.3">
      <c r="A20" s="23">
        <v>15</v>
      </c>
      <c r="B20" s="24" t="s">
        <v>90</v>
      </c>
      <c r="C20" s="61" t="s">
        <v>342</v>
      </c>
      <c r="D20" s="62"/>
    </row>
    <row r="21" spans="1:6" s="2" customFormat="1" ht="45" customHeight="1" x14ac:dyDescent="0.3">
      <c r="A21" s="6">
        <v>16</v>
      </c>
      <c r="B21" s="3" t="s">
        <v>91</v>
      </c>
      <c r="C21" s="59" t="s">
        <v>309</v>
      </c>
      <c r="D21" s="60"/>
    </row>
    <row r="22" spans="1:6" s="27" customFormat="1" ht="106.95" customHeight="1" x14ac:dyDescent="0.3">
      <c r="A22" s="23">
        <v>17</v>
      </c>
      <c r="B22" s="24" t="s">
        <v>7</v>
      </c>
      <c r="C22" s="61" t="s">
        <v>310</v>
      </c>
      <c r="D22" s="62"/>
    </row>
    <row r="23" spans="1:6" s="2" customFormat="1" ht="14.4" x14ac:dyDescent="0.3">
      <c r="A23" s="6">
        <v>18</v>
      </c>
      <c r="B23" s="3" t="s">
        <v>92</v>
      </c>
      <c r="C23" s="79">
        <v>0</v>
      </c>
      <c r="D23" s="64"/>
    </row>
    <row r="24" spans="1:6" s="2" customFormat="1" ht="14.4" x14ac:dyDescent="0.3">
      <c r="A24" s="6">
        <v>19</v>
      </c>
      <c r="B24" s="3" t="s">
        <v>93</v>
      </c>
      <c r="C24" s="79">
        <v>583228.33333333337</v>
      </c>
      <c r="D24" s="80">
        <v>583228.33333333337</v>
      </c>
    </row>
    <row r="25" spans="1:6" s="2" customFormat="1" ht="14.4" x14ac:dyDescent="0.3">
      <c r="A25" s="6">
        <v>20</v>
      </c>
      <c r="B25" s="3" t="s">
        <v>103</v>
      </c>
      <c r="C25" s="86">
        <v>5832.2833333333347</v>
      </c>
      <c r="D25" s="87">
        <v>5832.2833333333347</v>
      </c>
    </row>
    <row r="26" spans="1:6" s="2" customFormat="1" ht="14.4" x14ac:dyDescent="0.3">
      <c r="A26" s="6">
        <v>21</v>
      </c>
      <c r="B26" s="7" t="s">
        <v>8</v>
      </c>
      <c r="C26" s="63" t="s">
        <v>323</v>
      </c>
      <c r="D26" s="64"/>
    </row>
    <row r="27" spans="1:6" s="2" customFormat="1" ht="14.4" x14ac:dyDescent="0.3">
      <c r="A27" s="6">
        <v>22</v>
      </c>
      <c r="B27" s="3" t="s">
        <v>94</v>
      </c>
      <c r="C27" s="65"/>
      <c r="D27" s="66"/>
    </row>
    <row r="28" spans="1:6" s="2" customFormat="1" ht="14.4" x14ac:dyDescent="0.3">
      <c r="A28" s="6">
        <v>23</v>
      </c>
      <c r="B28" s="3" t="s">
        <v>95</v>
      </c>
      <c r="C28" s="65">
        <v>478764.17</v>
      </c>
      <c r="D28" s="66"/>
    </row>
    <row r="29" spans="1:6" s="2" customFormat="1" ht="14.4" x14ac:dyDescent="0.3">
      <c r="A29" s="6">
        <v>24</v>
      </c>
      <c r="B29" s="3" t="s">
        <v>96</v>
      </c>
      <c r="C29" s="15"/>
      <c r="D29" s="54">
        <v>4787.6400000000003</v>
      </c>
    </row>
    <row r="30" spans="1:6" s="2" customFormat="1" ht="15.6" customHeight="1" x14ac:dyDescent="0.25">
      <c r="A30" s="6">
        <v>25</v>
      </c>
      <c r="B30" s="3" t="s">
        <v>97</v>
      </c>
      <c r="C30" s="67">
        <v>12489500</v>
      </c>
      <c r="D30" s="68"/>
      <c r="F30" s="53"/>
    </row>
    <row r="31" spans="1:6" s="2" customFormat="1" ht="14.4" x14ac:dyDescent="0.3">
      <c r="A31" s="6">
        <v>26</v>
      </c>
      <c r="B31" s="3" t="s">
        <v>102</v>
      </c>
      <c r="C31" s="15"/>
      <c r="D31" s="17">
        <f>C14-C30</f>
        <v>2510500</v>
      </c>
    </row>
    <row r="32" spans="1:6" s="2" customFormat="1" ht="15.6" customHeight="1" x14ac:dyDescent="0.25">
      <c r="A32" s="6">
        <v>27</v>
      </c>
      <c r="B32" s="3" t="s">
        <v>98</v>
      </c>
      <c r="C32" s="69">
        <f>C30-C27</f>
        <v>12489500</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312</v>
      </c>
      <c r="D38" s="60"/>
    </row>
    <row r="39" spans="1:6" s="2" customFormat="1" ht="62.4" customHeight="1" x14ac:dyDescent="0.3">
      <c r="A39" s="6"/>
      <c r="B39" s="4"/>
      <c r="C39" s="59" t="s">
        <v>313</v>
      </c>
      <c r="D39" s="60"/>
    </row>
    <row r="40" spans="1:6" s="33" customFormat="1" ht="40.950000000000003" customHeight="1" x14ac:dyDescent="0.3">
      <c r="A40" s="23">
        <v>34</v>
      </c>
      <c r="B40" s="32" t="s">
        <v>72</v>
      </c>
      <c r="C40" s="61" t="s">
        <v>314</v>
      </c>
      <c r="D40" s="6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298</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7">
    <mergeCell ref="C11:D11"/>
    <mergeCell ref="C13:D13"/>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sheetPr>
  <dimension ref="A1:F60"/>
  <sheetViews>
    <sheetView showGridLines="0" topLeftCell="B11" zoomScale="80" zoomScaleNormal="80" workbookViewId="0">
      <selection activeCell="C19" sqref="C19:D1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4" spans="1:4" ht="27.6" x14ac:dyDescent="0.25">
      <c r="A4" s="26" t="s">
        <v>78</v>
      </c>
      <c r="B4" s="8" t="s">
        <v>1</v>
      </c>
      <c r="C4" s="84" t="s">
        <v>63</v>
      </c>
      <c r="D4" s="85"/>
    </row>
    <row r="5" spans="1:4" s="2" customFormat="1" ht="14.4" x14ac:dyDescent="0.3">
      <c r="A5" s="6">
        <v>1</v>
      </c>
      <c r="B5" s="3" t="s">
        <v>77</v>
      </c>
      <c r="C5" s="15" t="s">
        <v>80</v>
      </c>
      <c r="D5" s="16"/>
    </row>
    <row r="6" spans="1:4" s="2" customFormat="1" ht="14.4" x14ac:dyDescent="0.3">
      <c r="A6" s="6">
        <v>2</v>
      </c>
      <c r="B6" s="3" t="s">
        <v>81</v>
      </c>
      <c r="C6" s="46" t="s">
        <v>333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3" t="s">
        <v>149</v>
      </c>
      <c r="D9" s="74"/>
    </row>
    <row r="10" spans="1:4" s="2" customFormat="1" ht="14.4" x14ac:dyDescent="0.3">
      <c r="A10" s="6">
        <v>6</v>
      </c>
      <c r="B10" s="3" t="s">
        <v>2</v>
      </c>
      <c r="C10" s="73" t="s">
        <v>57</v>
      </c>
      <c r="D10" s="74"/>
    </row>
    <row r="11" spans="1:4" s="2" customFormat="1" ht="14.4" x14ac:dyDescent="0.3">
      <c r="A11" s="6">
        <v>7</v>
      </c>
      <c r="B11" s="3" t="s">
        <v>3</v>
      </c>
      <c r="C11" s="73" t="s">
        <v>56</v>
      </c>
      <c r="D11" s="74"/>
    </row>
    <row r="12" spans="1:4" s="2" customFormat="1" ht="14.4" x14ac:dyDescent="0.3">
      <c r="A12" s="6">
        <v>8</v>
      </c>
      <c r="B12" s="3" t="s">
        <v>4</v>
      </c>
      <c r="C12" s="28" t="s">
        <v>146</v>
      </c>
      <c r="D12" s="16"/>
    </row>
    <row r="13" spans="1:4" s="2" customFormat="1" ht="14.4" x14ac:dyDescent="0.3">
      <c r="A13" s="6">
        <v>9</v>
      </c>
      <c r="B13" s="3" t="s">
        <v>86</v>
      </c>
      <c r="C13" s="75" t="s">
        <v>268</v>
      </c>
      <c r="D13" s="76"/>
    </row>
    <row r="14" spans="1:4" s="2" customFormat="1" ht="14.4" x14ac:dyDescent="0.3">
      <c r="A14" s="6">
        <v>10</v>
      </c>
      <c r="B14" s="3" t="s">
        <v>5</v>
      </c>
      <c r="C14" s="98" t="s">
        <v>65</v>
      </c>
      <c r="D14" s="99"/>
    </row>
    <row r="15" spans="1:4" s="2" customFormat="1" ht="14.4" x14ac:dyDescent="0.3">
      <c r="A15" s="6">
        <v>11</v>
      </c>
      <c r="B15" s="3" t="s">
        <v>87</v>
      </c>
      <c r="C15" s="15" t="s">
        <v>104</v>
      </c>
      <c r="D15" s="16"/>
    </row>
    <row r="16" spans="1:4" s="27" customFormat="1" ht="44.4" customHeight="1" x14ac:dyDescent="0.3">
      <c r="A16" s="23">
        <v>12</v>
      </c>
      <c r="B16" s="24" t="s">
        <v>6</v>
      </c>
      <c r="C16" s="61" t="s">
        <v>155</v>
      </c>
      <c r="D16" s="62"/>
    </row>
    <row r="17" spans="1:4" s="2" customFormat="1" ht="57.6" customHeight="1" x14ac:dyDescent="0.3">
      <c r="A17" s="6">
        <v>13</v>
      </c>
      <c r="B17" s="3" t="s">
        <v>88</v>
      </c>
      <c r="C17" s="59" t="s">
        <v>199</v>
      </c>
      <c r="D17" s="60"/>
    </row>
    <row r="18" spans="1:4" s="2" customFormat="1" ht="14.4" customHeight="1" x14ac:dyDescent="0.3">
      <c r="A18" s="6">
        <v>14</v>
      </c>
      <c r="B18" s="3" t="s">
        <v>89</v>
      </c>
      <c r="C18" s="73" t="s">
        <v>128</v>
      </c>
      <c r="D18" s="74"/>
    </row>
    <row r="19" spans="1:4" s="27" customFormat="1" ht="41.4" customHeight="1" x14ac:dyDescent="0.3">
      <c r="A19" s="23">
        <v>15</v>
      </c>
      <c r="B19" s="24" t="s">
        <v>90</v>
      </c>
      <c r="C19" s="61" t="s">
        <v>339</v>
      </c>
      <c r="D19" s="62"/>
    </row>
    <row r="20" spans="1:4" s="2" customFormat="1" ht="14.4" x14ac:dyDescent="0.3">
      <c r="A20" s="6">
        <v>16</v>
      </c>
      <c r="B20" s="3" t="s">
        <v>91</v>
      </c>
      <c r="C20" s="94" t="s">
        <v>129</v>
      </c>
      <c r="D20" s="95"/>
    </row>
    <row r="21" spans="1:4" s="27" customFormat="1" ht="90.6" customHeight="1" x14ac:dyDescent="0.3">
      <c r="A21" s="23">
        <v>17</v>
      </c>
      <c r="B21" s="24" t="s">
        <v>7</v>
      </c>
      <c r="C21" s="61" t="s">
        <v>133</v>
      </c>
      <c r="D21" s="62"/>
    </row>
    <row r="22" spans="1:4" s="2" customFormat="1" ht="14.4" x14ac:dyDescent="0.3">
      <c r="A22" s="6">
        <v>18</v>
      </c>
      <c r="B22" s="3" t="s">
        <v>92</v>
      </c>
      <c r="C22" s="79">
        <v>10611449.720000001</v>
      </c>
      <c r="D22" s="64"/>
    </row>
    <row r="23" spans="1:4" s="2" customFormat="1" ht="14.4" x14ac:dyDescent="0.3">
      <c r="A23" s="6">
        <v>19</v>
      </c>
      <c r="B23" s="3" t="s">
        <v>93</v>
      </c>
      <c r="C23" s="79">
        <v>1524850.78</v>
      </c>
      <c r="D23" s="64"/>
    </row>
    <row r="24" spans="1:4" s="2" customFormat="1" ht="14.4" x14ac:dyDescent="0.3">
      <c r="A24" s="6">
        <v>20</v>
      </c>
      <c r="B24" s="3" t="s">
        <v>103</v>
      </c>
      <c r="C24" s="15"/>
      <c r="D24" s="16"/>
    </row>
    <row r="25" spans="1:4" s="2" customFormat="1" ht="14.4" x14ac:dyDescent="0.3">
      <c r="A25" s="6">
        <v>21</v>
      </c>
      <c r="B25" s="7" t="s">
        <v>8</v>
      </c>
      <c r="C25" s="63" t="s">
        <v>187</v>
      </c>
      <c r="D25" s="64"/>
    </row>
    <row r="26" spans="1:4" s="2" customFormat="1" ht="14.4" x14ac:dyDescent="0.3">
      <c r="A26" s="6"/>
      <c r="B26" s="7"/>
      <c r="C26" s="63" t="s">
        <v>188</v>
      </c>
      <c r="D26" s="64"/>
    </row>
    <row r="27" spans="1:4" s="2" customFormat="1" ht="14.4" x14ac:dyDescent="0.3">
      <c r="A27" s="6">
        <v>22</v>
      </c>
      <c r="B27" s="3" t="s">
        <v>94</v>
      </c>
      <c r="C27" s="71">
        <f>60858212.65+2652862.43+2652862.43+2652862.43+2652862.43</f>
        <v>71469662.370000005</v>
      </c>
      <c r="D27" s="72"/>
    </row>
    <row r="28" spans="1:4" s="2" customFormat="1" ht="14.4" x14ac:dyDescent="0.3">
      <c r="A28" s="6">
        <v>23</v>
      </c>
      <c r="B28" s="3" t="s">
        <v>95</v>
      </c>
      <c r="C28" s="71">
        <f>24676265.69+456365.02+412102.19+478096.68+482820.96</f>
        <v>26505650.540000003</v>
      </c>
      <c r="D28" s="72"/>
    </row>
    <row r="29" spans="1:4" s="2" customFormat="1" ht="14.4" x14ac:dyDescent="0.3">
      <c r="A29" s="6">
        <v>24</v>
      </c>
      <c r="B29" s="3" t="s">
        <v>96</v>
      </c>
      <c r="C29" s="15"/>
      <c r="D29" s="16"/>
    </row>
    <row r="30" spans="1:4" s="2" customFormat="1" ht="15.6" customHeight="1" x14ac:dyDescent="0.25">
      <c r="A30" s="6">
        <v>25</v>
      </c>
      <c r="B30" s="3" t="s">
        <v>97</v>
      </c>
      <c r="C30" s="67">
        <v>95345424.099999979</v>
      </c>
      <c r="D30" s="68"/>
    </row>
    <row r="31" spans="1:4" s="2" customFormat="1" ht="14.4" x14ac:dyDescent="0.3">
      <c r="A31" s="6">
        <v>26</v>
      </c>
      <c r="B31" s="3" t="s">
        <v>102</v>
      </c>
      <c r="C31" s="15"/>
      <c r="D31" s="17">
        <v>0</v>
      </c>
    </row>
    <row r="32" spans="1:4" s="2" customFormat="1" ht="15.6" customHeight="1" x14ac:dyDescent="0.25">
      <c r="A32" s="6">
        <v>27</v>
      </c>
      <c r="B32" s="3" t="s">
        <v>98</v>
      </c>
      <c r="C32" s="69">
        <f>C30-C27</f>
        <v>23875761.729999974</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163</v>
      </c>
      <c r="D38" s="60"/>
    </row>
    <row r="39" spans="1:6" s="2" customFormat="1" ht="78.599999999999994" customHeight="1" x14ac:dyDescent="0.3">
      <c r="A39" s="6"/>
      <c r="B39" s="4"/>
      <c r="C39" s="59" t="s">
        <v>143</v>
      </c>
      <c r="D39" s="60"/>
    </row>
    <row r="40" spans="1:6" s="33" customFormat="1" ht="62.4" customHeight="1" x14ac:dyDescent="0.3">
      <c r="A40" s="23">
        <v>34</v>
      </c>
      <c r="B40" s="32" t="s">
        <v>72</v>
      </c>
      <c r="C40" s="61" t="s">
        <v>130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324</v>
      </c>
    </row>
    <row r="53" spans="2:4" ht="15.6" x14ac:dyDescent="0.3">
      <c r="B53" s="10" t="s">
        <v>325</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6">
    <mergeCell ref="C40:D40"/>
    <mergeCell ref="C20:D20"/>
    <mergeCell ref="C21:D21"/>
    <mergeCell ref="C22:D22"/>
    <mergeCell ref="C23:D23"/>
    <mergeCell ref="C25:D25"/>
    <mergeCell ref="C27:D27"/>
    <mergeCell ref="C26:D26"/>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rowBreaks count="1" manualBreakCount="1">
    <brk id="55" max="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sheetPr>
  <dimension ref="A1:F59"/>
  <sheetViews>
    <sheetView showGridLines="0" topLeftCell="A19" zoomScale="80" zoomScaleNormal="80" workbookViewId="0">
      <selection activeCell="C19" sqref="C19:D1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4" spans="1:4" ht="27.6" x14ac:dyDescent="0.25">
      <c r="A4" s="26" t="s">
        <v>78</v>
      </c>
      <c r="B4" s="8" t="s">
        <v>1</v>
      </c>
      <c r="C4" s="84" t="s">
        <v>61</v>
      </c>
      <c r="D4" s="85"/>
    </row>
    <row r="5" spans="1:4" s="2" customFormat="1" ht="14.4" x14ac:dyDescent="0.3">
      <c r="A5" s="6">
        <v>1</v>
      </c>
      <c r="B5" s="3" t="s">
        <v>77</v>
      </c>
      <c r="C5" s="15" t="s">
        <v>80</v>
      </c>
      <c r="D5" s="16"/>
    </row>
    <row r="6" spans="1:4" s="2" customFormat="1" ht="14.4" x14ac:dyDescent="0.3">
      <c r="A6" s="6">
        <v>2</v>
      </c>
      <c r="B6" s="3" t="s">
        <v>81</v>
      </c>
      <c r="C6" s="46" t="s">
        <v>333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3" t="s">
        <v>149</v>
      </c>
      <c r="D9" s="74"/>
    </row>
    <row r="10" spans="1:4" s="2" customFormat="1" ht="14.4" x14ac:dyDescent="0.3">
      <c r="A10" s="6">
        <v>6</v>
      </c>
      <c r="B10" s="3" t="s">
        <v>2</v>
      </c>
      <c r="C10" s="73" t="s">
        <v>57</v>
      </c>
      <c r="D10" s="74"/>
    </row>
    <row r="11" spans="1:4" s="2" customFormat="1" ht="14.4" x14ac:dyDescent="0.3">
      <c r="A11" s="6">
        <v>7</v>
      </c>
      <c r="B11" s="3" t="s">
        <v>3</v>
      </c>
      <c r="C11" s="73" t="s">
        <v>56</v>
      </c>
      <c r="D11" s="74"/>
    </row>
    <row r="12" spans="1:4" s="2" customFormat="1" ht="14.4" x14ac:dyDescent="0.3">
      <c r="A12" s="6">
        <v>8</v>
      </c>
      <c r="B12" s="3" t="s">
        <v>4</v>
      </c>
      <c r="C12" s="28" t="s">
        <v>146</v>
      </c>
      <c r="D12" s="16"/>
    </row>
    <row r="13" spans="1:4" s="2" customFormat="1" ht="14.4" x14ac:dyDescent="0.3">
      <c r="A13" s="6">
        <v>9</v>
      </c>
      <c r="B13" s="3" t="s">
        <v>86</v>
      </c>
      <c r="C13" s="75" t="s">
        <v>210</v>
      </c>
      <c r="D13" s="76"/>
    </row>
    <row r="14" spans="1:4" s="2" customFormat="1" ht="14.4" x14ac:dyDescent="0.3">
      <c r="A14" s="6">
        <v>10</v>
      </c>
      <c r="B14" s="3" t="s">
        <v>5</v>
      </c>
      <c r="C14" s="98" t="s">
        <v>153</v>
      </c>
      <c r="D14" s="99"/>
    </row>
    <row r="15" spans="1:4" s="2" customFormat="1" ht="14.4" x14ac:dyDescent="0.3">
      <c r="A15" s="6">
        <v>11</v>
      </c>
      <c r="B15" s="3" t="s">
        <v>87</v>
      </c>
      <c r="C15" s="15" t="s">
        <v>104</v>
      </c>
      <c r="D15" s="16"/>
    </row>
    <row r="16" spans="1:4" s="27" customFormat="1" ht="44.4" customHeight="1" x14ac:dyDescent="0.3">
      <c r="A16" s="23">
        <v>12</v>
      </c>
      <c r="B16" s="24" t="s">
        <v>6</v>
      </c>
      <c r="C16" s="61" t="s">
        <v>154</v>
      </c>
      <c r="D16" s="62"/>
    </row>
    <row r="17" spans="1:4" s="2" customFormat="1" ht="67.95" customHeight="1" x14ac:dyDescent="0.3">
      <c r="A17" s="6">
        <v>13</v>
      </c>
      <c r="B17" s="3" t="s">
        <v>88</v>
      </c>
      <c r="C17" s="59" t="s">
        <v>200</v>
      </c>
      <c r="D17" s="60"/>
    </row>
    <row r="18" spans="1:4" s="2" customFormat="1" ht="14.4" x14ac:dyDescent="0.3">
      <c r="A18" s="6">
        <v>14</v>
      </c>
      <c r="B18" s="3" t="s">
        <v>89</v>
      </c>
      <c r="C18" s="73" t="s">
        <v>128</v>
      </c>
      <c r="D18" s="74"/>
    </row>
    <row r="19" spans="1:4" s="27" customFormat="1" ht="106.95" customHeight="1" x14ac:dyDescent="0.3">
      <c r="A19" s="23">
        <v>15</v>
      </c>
      <c r="B19" s="24" t="s">
        <v>90</v>
      </c>
      <c r="C19" s="61" t="s">
        <v>339</v>
      </c>
      <c r="D19" s="62"/>
    </row>
    <row r="20" spans="1:4" s="2" customFormat="1" ht="14.4" x14ac:dyDescent="0.3">
      <c r="A20" s="6">
        <v>16</v>
      </c>
      <c r="B20" s="3" t="s">
        <v>91</v>
      </c>
      <c r="C20" s="94" t="s">
        <v>129</v>
      </c>
      <c r="D20" s="95"/>
    </row>
    <row r="21" spans="1:4" s="27" customFormat="1" ht="90.6" customHeight="1" x14ac:dyDescent="0.3">
      <c r="A21" s="23">
        <v>17</v>
      </c>
      <c r="B21" s="24" t="s">
        <v>7</v>
      </c>
      <c r="C21" s="61" t="s">
        <v>133</v>
      </c>
      <c r="D21" s="62"/>
    </row>
    <row r="22" spans="1:4" s="2" customFormat="1" ht="14.4" x14ac:dyDescent="0.3">
      <c r="A22" s="6">
        <v>18</v>
      </c>
      <c r="B22" s="3" t="s">
        <v>92</v>
      </c>
      <c r="C22" s="79">
        <v>10534507.48</v>
      </c>
      <c r="D22" s="64"/>
    </row>
    <row r="23" spans="1:4" s="2" customFormat="1" ht="14.4" x14ac:dyDescent="0.3">
      <c r="A23" s="6">
        <v>19</v>
      </c>
      <c r="B23" s="3" t="s">
        <v>93</v>
      </c>
      <c r="C23" s="79">
        <v>1382112.95</v>
      </c>
      <c r="D23" s="64"/>
    </row>
    <row r="24" spans="1:4" s="2" customFormat="1" ht="14.4" x14ac:dyDescent="0.3">
      <c r="A24" s="6">
        <v>20</v>
      </c>
      <c r="B24" s="3" t="s">
        <v>103</v>
      </c>
      <c r="C24" s="15"/>
      <c r="D24" s="16"/>
    </row>
    <row r="25" spans="1:4" s="2" customFormat="1" ht="14.4" x14ac:dyDescent="0.3">
      <c r="A25" s="6">
        <v>21</v>
      </c>
      <c r="B25" s="7" t="s">
        <v>8</v>
      </c>
      <c r="C25" s="63" t="s">
        <v>185</v>
      </c>
      <c r="D25" s="64"/>
    </row>
    <row r="26" spans="1:4" s="2" customFormat="1" ht="14.4" x14ac:dyDescent="0.3">
      <c r="A26" s="6"/>
      <c r="B26" s="7"/>
      <c r="C26" s="34"/>
      <c r="D26" s="37" t="s">
        <v>186</v>
      </c>
    </row>
    <row r="27" spans="1:4" s="2" customFormat="1" ht="14.4" x14ac:dyDescent="0.3">
      <c r="A27" s="6">
        <v>22</v>
      </c>
      <c r="B27" s="3" t="s">
        <v>94</v>
      </c>
      <c r="C27" s="71">
        <f>58742527.81+2633626.87+2633626.87+2633626.87+2633626.87</f>
        <v>69277035.289999992</v>
      </c>
      <c r="D27" s="72"/>
    </row>
    <row r="28" spans="1:4" s="2" customFormat="1" ht="14.4" x14ac:dyDescent="0.3">
      <c r="A28" s="6">
        <v>23</v>
      </c>
      <c r="B28" s="3" t="s">
        <v>95</v>
      </c>
      <c r="C28" s="71">
        <f>21636673.31+433357.89+397244.73+431481.88+369339.11</f>
        <v>23268096.919999998</v>
      </c>
      <c r="D28" s="72"/>
    </row>
    <row r="29" spans="1:4" s="2" customFormat="1" ht="14.4" x14ac:dyDescent="0.3">
      <c r="A29" s="6">
        <v>24</v>
      </c>
      <c r="B29" s="3" t="s">
        <v>96</v>
      </c>
      <c r="C29" s="15"/>
      <c r="D29" s="16"/>
    </row>
    <row r="30" spans="1:4" s="2" customFormat="1" ht="15.6" customHeight="1" x14ac:dyDescent="0.25">
      <c r="A30" s="6">
        <v>25</v>
      </c>
      <c r="B30" s="3" t="s">
        <v>97</v>
      </c>
      <c r="C30" s="67">
        <f>87163580.72+3182469.56</f>
        <v>90346050.280000001</v>
      </c>
      <c r="D30" s="68"/>
    </row>
    <row r="31" spans="1:4" s="2" customFormat="1" ht="14.4" x14ac:dyDescent="0.3">
      <c r="A31" s="6">
        <v>26</v>
      </c>
      <c r="B31" s="3" t="s">
        <v>102</v>
      </c>
      <c r="C31" s="15"/>
      <c r="D31" s="45" t="s">
        <v>257</v>
      </c>
    </row>
    <row r="32" spans="1:4" s="2" customFormat="1" ht="15.6" customHeight="1" x14ac:dyDescent="0.25">
      <c r="A32" s="6">
        <v>27</v>
      </c>
      <c r="B32" s="3" t="s">
        <v>98</v>
      </c>
      <c r="C32" s="69">
        <f>C30-C27</f>
        <v>21069014.99000001</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163</v>
      </c>
      <c r="D38" s="60"/>
    </row>
    <row r="39" spans="1:6" s="2" customFormat="1" ht="78.599999999999994" customHeight="1" x14ac:dyDescent="0.3">
      <c r="A39" s="6"/>
      <c r="B39" s="4"/>
      <c r="C39" s="59" t="s">
        <v>143</v>
      </c>
      <c r="D39" s="60"/>
    </row>
    <row r="40" spans="1:6" s="33" customFormat="1" ht="62.4" customHeight="1" x14ac:dyDescent="0.3">
      <c r="A40" s="23">
        <v>34</v>
      </c>
      <c r="B40" s="32" t="s">
        <v>72</v>
      </c>
      <c r="C40" s="61" t="s">
        <v>130</v>
      </c>
      <c r="D40" s="62"/>
    </row>
    <row r="41" spans="1:6" ht="19.2" customHeight="1" x14ac:dyDescent="0.25">
      <c r="A41" s="18"/>
      <c r="E41" s="19"/>
      <c r="F41" s="19"/>
    </row>
    <row r="42" spans="1:6" x14ac:dyDescent="0.25">
      <c r="B42" s="19"/>
      <c r="C42" s="19"/>
      <c r="D42" s="19"/>
      <c r="E42" s="19"/>
      <c r="F42" s="19"/>
    </row>
    <row r="43" spans="1:6" x14ac:dyDescent="0.25">
      <c r="B43" s="19"/>
      <c r="C43" s="19"/>
      <c r="D43" s="19"/>
      <c r="E43" s="19"/>
      <c r="F43" s="19"/>
    </row>
    <row r="44" spans="1:6" ht="15.6" x14ac:dyDescent="0.3">
      <c r="A44" s="20"/>
      <c r="B44" s="19"/>
      <c r="C44" s="21"/>
      <c r="D44" s="2"/>
    </row>
    <row r="46" spans="1:6" x14ac:dyDescent="0.25">
      <c r="B46" s="2" t="s">
        <v>12</v>
      </c>
    </row>
    <row r="47" spans="1:6" x14ac:dyDescent="0.25">
      <c r="B47" s="2"/>
    </row>
    <row r="48" spans="1:6" x14ac:dyDescent="0.25">
      <c r="B48" s="2"/>
    </row>
    <row r="49" spans="2:4" x14ac:dyDescent="0.25">
      <c r="B49" s="2"/>
    </row>
    <row r="50" spans="2:4" x14ac:dyDescent="0.25">
      <c r="B50" s="2"/>
    </row>
    <row r="51" spans="2:4" x14ac:dyDescent="0.25">
      <c r="B51" s="11" t="s">
        <v>324</v>
      </c>
    </row>
    <row r="52" spans="2:4" ht="15.6" x14ac:dyDescent="0.3">
      <c r="B52" s="10" t="s">
        <v>325</v>
      </c>
    </row>
    <row r="53" spans="2:4" x14ac:dyDescent="0.25">
      <c r="B53" s="2"/>
    </row>
    <row r="54" spans="2:4" s="2" customFormat="1" x14ac:dyDescent="0.25">
      <c r="D54" s="1"/>
    </row>
    <row r="55" spans="2:4" s="2" customFormat="1" x14ac:dyDescent="0.25">
      <c r="B55" s="9"/>
      <c r="D55" s="1"/>
    </row>
    <row r="56" spans="2:4" s="2" customFormat="1" x14ac:dyDescent="0.25">
      <c r="B56" s="9"/>
      <c r="D56" s="1"/>
    </row>
    <row r="57" spans="2:4" s="2" customFormat="1" x14ac:dyDescent="0.25">
      <c r="D57" s="1"/>
    </row>
    <row r="58" spans="2:4" s="2" customFormat="1" x14ac:dyDescent="0.25">
      <c r="D58" s="1"/>
    </row>
    <row r="59" spans="2:4" s="2" customFormat="1" x14ac:dyDescent="0.25">
      <c r="D59"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2" orientation="portrait" r:id="rId1"/>
  <headerFooter>
    <oddHeader>&amp;RAnnex "A"</oddHeader>
  </headerFooter>
  <rowBreaks count="1" manualBreakCount="1">
    <brk id="52" max="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sheetPr>
  <dimension ref="A1:F60"/>
  <sheetViews>
    <sheetView showGridLines="0" topLeftCell="A19" zoomScale="80" zoomScaleNormal="80" workbookViewId="0">
      <selection activeCell="C19" sqref="C19:D1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4" spans="1:4" ht="27.6" x14ac:dyDescent="0.25">
      <c r="A4" s="26" t="s">
        <v>78</v>
      </c>
      <c r="B4" s="8" t="s">
        <v>1</v>
      </c>
      <c r="C4" s="84" t="s">
        <v>58</v>
      </c>
      <c r="D4" s="85"/>
    </row>
    <row r="5" spans="1:4" s="2" customFormat="1" ht="14.4" x14ac:dyDescent="0.3">
      <c r="A5" s="6">
        <v>1</v>
      </c>
      <c r="B5" s="3" t="s">
        <v>77</v>
      </c>
      <c r="C5" s="15" t="s">
        <v>80</v>
      </c>
      <c r="D5" s="16"/>
    </row>
    <row r="6" spans="1:4" s="2" customFormat="1" ht="14.4" x14ac:dyDescent="0.3">
      <c r="A6" s="6">
        <v>2</v>
      </c>
      <c r="B6" s="3" t="s">
        <v>81</v>
      </c>
      <c r="C6" s="46" t="s">
        <v>333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3" t="s">
        <v>149</v>
      </c>
      <c r="D9" s="74"/>
    </row>
    <row r="10" spans="1:4" s="2" customFormat="1" ht="14.4" x14ac:dyDescent="0.3">
      <c r="A10" s="6">
        <v>6</v>
      </c>
      <c r="B10" s="3" t="s">
        <v>2</v>
      </c>
      <c r="C10" s="73" t="s">
        <v>57</v>
      </c>
      <c r="D10" s="74"/>
    </row>
    <row r="11" spans="1:4" s="2" customFormat="1" ht="14.4" x14ac:dyDescent="0.3">
      <c r="A11" s="6">
        <v>7</v>
      </c>
      <c r="B11" s="3" t="s">
        <v>3</v>
      </c>
      <c r="C11" s="73" t="s">
        <v>56</v>
      </c>
      <c r="D11" s="74"/>
    </row>
    <row r="12" spans="1:4" s="2" customFormat="1" ht="14.4" x14ac:dyDescent="0.3">
      <c r="A12" s="6">
        <v>8</v>
      </c>
      <c r="B12" s="3" t="s">
        <v>4</v>
      </c>
      <c r="C12" s="28" t="s">
        <v>146</v>
      </c>
      <c r="D12" s="16"/>
    </row>
    <row r="13" spans="1:4" s="2" customFormat="1" ht="14.4" x14ac:dyDescent="0.3">
      <c r="A13" s="6">
        <v>9</v>
      </c>
      <c r="B13" s="3" t="s">
        <v>86</v>
      </c>
      <c r="C13" s="75" t="s">
        <v>209</v>
      </c>
      <c r="D13" s="76"/>
    </row>
    <row r="14" spans="1:4" s="2" customFormat="1" ht="14.4" x14ac:dyDescent="0.3">
      <c r="A14" s="6">
        <v>10</v>
      </c>
      <c r="B14" s="3" t="s">
        <v>5</v>
      </c>
      <c r="C14" s="98" t="s">
        <v>59</v>
      </c>
      <c r="D14" s="99"/>
    </row>
    <row r="15" spans="1:4" s="2" customFormat="1" ht="14.4" x14ac:dyDescent="0.3">
      <c r="A15" s="6">
        <v>11</v>
      </c>
      <c r="B15" s="3" t="s">
        <v>87</v>
      </c>
      <c r="C15" s="15" t="s">
        <v>104</v>
      </c>
      <c r="D15" s="16"/>
    </row>
    <row r="16" spans="1:4" s="27" customFormat="1" ht="44.4" customHeight="1" x14ac:dyDescent="0.3">
      <c r="A16" s="23">
        <v>12</v>
      </c>
      <c r="B16" s="24" t="s">
        <v>6</v>
      </c>
      <c r="C16" s="61" t="s">
        <v>151</v>
      </c>
      <c r="D16" s="62"/>
    </row>
    <row r="17" spans="1:4" s="2" customFormat="1" ht="60" customHeight="1" x14ac:dyDescent="0.3">
      <c r="A17" s="6">
        <v>13</v>
      </c>
      <c r="B17" s="3" t="s">
        <v>88</v>
      </c>
      <c r="C17" s="59" t="s">
        <v>200</v>
      </c>
      <c r="D17" s="60"/>
    </row>
    <row r="18" spans="1:4" s="2" customFormat="1" ht="14.4" x14ac:dyDescent="0.3">
      <c r="A18" s="6">
        <v>14</v>
      </c>
      <c r="B18" s="3" t="s">
        <v>89</v>
      </c>
      <c r="C18" s="73" t="s">
        <v>128</v>
      </c>
      <c r="D18" s="74"/>
    </row>
    <row r="19" spans="1:4" s="27" customFormat="1" ht="106.95" customHeight="1" x14ac:dyDescent="0.3">
      <c r="A19" s="23">
        <v>15</v>
      </c>
      <c r="B19" s="24" t="s">
        <v>90</v>
      </c>
      <c r="C19" s="61" t="s">
        <v>339</v>
      </c>
      <c r="D19" s="62"/>
    </row>
    <row r="20" spans="1:4" s="2" customFormat="1" ht="14.4" x14ac:dyDescent="0.3">
      <c r="A20" s="6">
        <v>16</v>
      </c>
      <c r="B20" s="3" t="s">
        <v>91</v>
      </c>
      <c r="C20" s="94" t="s">
        <v>129</v>
      </c>
      <c r="D20" s="95"/>
    </row>
    <row r="21" spans="1:4" s="27" customFormat="1" ht="90.6" customHeight="1" x14ac:dyDescent="0.3">
      <c r="A21" s="23">
        <v>17</v>
      </c>
      <c r="B21" s="24" t="s">
        <v>7</v>
      </c>
      <c r="C21" s="61" t="s">
        <v>133</v>
      </c>
      <c r="D21" s="62"/>
    </row>
    <row r="22" spans="1:4" s="2" customFormat="1" ht="14.4" x14ac:dyDescent="0.3">
      <c r="A22" s="6">
        <v>18</v>
      </c>
      <c r="B22" s="3" t="s">
        <v>92</v>
      </c>
      <c r="C22" s="79">
        <v>10782330.84</v>
      </c>
      <c r="D22" s="64"/>
    </row>
    <row r="23" spans="1:4" s="2" customFormat="1" ht="14.4" x14ac:dyDescent="0.3">
      <c r="A23" s="6">
        <v>19</v>
      </c>
      <c r="B23" s="3" t="s">
        <v>93</v>
      </c>
      <c r="C23" s="79">
        <v>1414996.3</v>
      </c>
      <c r="D23" s="64"/>
    </row>
    <row r="24" spans="1:4" s="2" customFormat="1" ht="14.4" x14ac:dyDescent="0.3">
      <c r="A24" s="6">
        <v>20</v>
      </c>
      <c r="B24" s="3" t="s">
        <v>103</v>
      </c>
      <c r="C24" s="15"/>
      <c r="D24" s="16"/>
    </row>
    <row r="25" spans="1:4" s="2" customFormat="1" ht="14.4" x14ac:dyDescent="0.3">
      <c r="A25" s="6">
        <v>21</v>
      </c>
      <c r="B25" s="7" t="s">
        <v>8</v>
      </c>
      <c r="C25" s="63" t="s">
        <v>183</v>
      </c>
      <c r="D25" s="64"/>
    </row>
    <row r="26" spans="1:4" s="2" customFormat="1" ht="14.4" x14ac:dyDescent="0.3">
      <c r="A26" s="6"/>
      <c r="B26" s="7"/>
      <c r="C26" s="34"/>
      <c r="D26" s="37" t="s">
        <v>184</v>
      </c>
    </row>
    <row r="27" spans="1:4" s="2" customFormat="1" ht="14.4" x14ac:dyDescent="0.3">
      <c r="A27" s="6">
        <v>22</v>
      </c>
      <c r="B27" s="3" t="s">
        <v>94</v>
      </c>
      <c r="C27" s="71">
        <f>59741549.58+2695582.71+2695582.71+2695582.71+2695582.71</f>
        <v>70523880.419999987</v>
      </c>
      <c r="D27" s="72"/>
    </row>
    <row r="28" spans="1:4" s="2" customFormat="1" ht="14.4" x14ac:dyDescent="0.3">
      <c r="A28" s="6">
        <v>23</v>
      </c>
      <c r="B28" s="3" t="s">
        <v>95</v>
      </c>
      <c r="C28" s="71">
        <f>25703438.39+416522.92+406589.88+420030.87+393148.89</f>
        <v>27339730.950000003</v>
      </c>
      <c r="D28" s="72"/>
    </row>
    <row r="29" spans="1:4" s="2" customFormat="1" ht="14.4" x14ac:dyDescent="0.3">
      <c r="A29" s="6">
        <v>24</v>
      </c>
      <c r="B29" s="3" t="s">
        <v>96</v>
      </c>
      <c r="C29" s="15"/>
      <c r="D29" s="16"/>
    </row>
    <row r="30" spans="1:4" s="2" customFormat="1" ht="15.6" customHeight="1" x14ac:dyDescent="0.25">
      <c r="A30" s="6">
        <v>25</v>
      </c>
      <c r="B30" s="3" t="s">
        <v>97</v>
      </c>
      <c r="C30" s="67">
        <f>38595931.33+5776419.62+6441499.15+9464275.14+9197432.66+10650513.48+5544128.09+6418342.72</f>
        <v>92088542.189999998</v>
      </c>
      <c r="D30" s="68"/>
    </row>
    <row r="31" spans="1:4" s="2" customFormat="1" ht="14.4" x14ac:dyDescent="0.3">
      <c r="A31" s="6">
        <v>26</v>
      </c>
      <c r="B31" s="3" t="s">
        <v>102</v>
      </c>
      <c r="C31" s="15"/>
      <c r="D31" s="17">
        <v>0</v>
      </c>
    </row>
    <row r="32" spans="1:4" s="2" customFormat="1" ht="15.6" customHeight="1" x14ac:dyDescent="0.25">
      <c r="A32" s="6">
        <v>27</v>
      </c>
      <c r="B32" s="3" t="s">
        <v>98</v>
      </c>
      <c r="C32" s="69">
        <f>C30-C27</f>
        <v>21564661.770000011</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163</v>
      </c>
      <c r="D38" s="60"/>
    </row>
    <row r="39" spans="1:6" s="2" customFormat="1" ht="78.599999999999994" customHeight="1" x14ac:dyDescent="0.3">
      <c r="A39" s="6"/>
      <c r="B39" s="4"/>
      <c r="C39" s="59" t="s">
        <v>143</v>
      </c>
      <c r="D39" s="60"/>
    </row>
    <row r="40" spans="1:6" s="33" customFormat="1" ht="62.4" customHeight="1" x14ac:dyDescent="0.3">
      <c r="A40" s="23">
        <v>34</v>
      </c>
      <c r="B40" s="32" t="s">
        <v>72</v>
      </c>
      <c r="C40" s="61" t="s">
        <v>130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324</v>
      </c>
    </row>
    <row r="53" spans="2:4" ht="15.6" x14ac:dyDescent="0.3">
      <c r="B53" s="10" t="s">
        <v>325</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3" orientation="portrait" r:id="rId1"/>
  <headerFooter>
    <oddHeader>&amp;RAnnex "A"</oddHeader>
  </headerFooter>
  <rowBreaks count="1" manualBreakCount="1">
    <brk id="53"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sheetPr>
  <dimension ref="A1:F60"/>
  <sheetViews>
    <sheetView showGridLines="0" topLeftCell="B19" zoomScale="80" zoomScaleNormal="80" workbookViewId="0">
      <selection activeCell="C19" sqref="C19:D19"/>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4" spans="1:4" ht="27.6" x14ac:dyDescent="0.25">
      <c r="A4" s="26" t="s">
        <v>78</v>
      </c>
      <c r="B4" s="8" t="s">
        <v>1</v>
      </c>
      <c r="C4" s="84" t="s">
        <v>55</v>
      </c>
      <c r="D4" s="85"/>
    </row>
    <row r="5" spans="1:4" s="2" customFormat="1" ht="14.4" x14ac:dyDescent="0.3">
      <c r="A5" s="6">
        <v>1</v>
      </c>
      <c r="B5" s="3" t="s">
        <v>77</v>
      </c>
      <c r="C5" s="15" t="s">
        <v>80</v>
      </c>
      <c r="D5" s="16"/>
    </row>
    <row r="6" spans="1:4" s="2" customFormat="1" ht="14.4" x14ac:dyDescent="0.3">
      <c r="A6" s="6">
        <v>2</v>
      </c>
      <c r="B6" s="3" t="s">
        <v>81</v>
      </c>
      <c r="C6" s="46" t="s">
        <v>333</v>
      </c>
      <c r="D6" s="16"/>
    </row>
    <row r="7" spans="1:4" s="2" customFormat="1" ht="14.4" x14ac:dyDescent="0.3">
      <c r="A7" s="6">
        <v>3</v>
      </c>
      <c r="B7" s="3" t="s">
        <v>82</v>
      </c>
      <c r="C7" s="15" t="s">
        <v>83</v>
      </c>
      <c r="D7" s="16"/>
    </row>
    <row r="8" spans="1:4" s="2" customFormat="1" ht="14.4" x14ac:dyDescent="0.3">
      <c r="A8" s="6">
        <v>4</v>
      </c>
      <c r="B8" s="3" t="s">
        <v>84</v>
      </c>
      <c r="C8" s="15" t="s">
        <v>148</v>
      </c>
      <c r="D8" s="16"/>
    </row>
    <row r="9" spans="1:4" s="2" customFormat="1" ht="14.4" x14ac:dyDescent="0.3">
      <c r="A9" s="6">
        <v>5</v>
      </c>
      <c r="B9" s="3" t="s">
        <v>85</v>
      </c>
      <c r="C9" s="73" t="s">
        <v>149</v>
      </c>
      <c r="D9" s="74"/>
    </row>
    <row r="10" spans="1:4" s="2" customFormat="1" ht="14.4" x14ac:dyDescent="0.3">
      <c r="A10" s="6">
        <v>6</v>
      </c>
      <c r="B10" s="3" t="s">
        <v>2</v>
      </c>
      <c r="C10" s="73" t="s">
        <v>57</v>
      </c>
      <c r="D10" s="74"/>
    </row>
    <row r="11" spans="1:4" s="2" customFormat="1" ht="14.4" x14ac:dyDescent="0.3">
      <c r="A11" s="6">
        <v>7</v>
      </c>
      <c r="B11" s="3" t="s">
        <v>3</v>
      </c>
      <c r="C11" s="73" t="s">
        <v>56</v>
      </c>
      <c r="D11" s="74"/>
    </row>
    <row r="12" spans="1:4" s="2" customFormat="1" ht="14.4" x14ac:dyDescent="0.3">
      <c r="A12" s="6">
        <v>8</v>
      </c>
      <c r="B12" s="3" t="s">
        <v>4</v>
      </c>
      <c r="C12" s="28" t="s">
        <v>146</v>
      </c>
      <c r="D12" s="16"/>
    </row>
    <row r="13" spans="1:4" s="2" customFormat="1" ht="14.4" x14ac:dyDescent="0.3">
      <c r="A13" s="6">
        <v>9</v>
      </c>
      <c r="B13" s="3" t="s">
        <v>86</v>
      </c>
      <c r="C13" s="75" t="s">
        <v>208</v>
      </c>
      <c r="D13" s="76"/>
    </row>
    <row r="14" spans="1:4" s="2" customFormat="1" ht="14.4" x14ac:dyDescent="0.3">
      <c r="A14" s="6">
        <v>10</v>
      </c>
      <c r="B14" s="3" t="s">
        <v>5</v>
      </c>
      <c r="C14" s="98" t="s">
        <v>150</v>
      </c>
      <c r="D14" s="99"/>
    </row>
    <row r="15" spans="1:4" s="2" customFormat="1" ht="14.4" x14ac:dyDescent="0.3">
      <c r="A15" s="6">
        <v>11</v>
      </c>
      <c r="B15" s="3" t="s">
        <v>87</v>
      </c>
      <c r="C15" s="15" t="s">
        <v>104</v>
      </c>
      <c r="D15" s="16"/>
    </row>
    <row r="16" spans="1:4" s="27" customFormat="1" ht="44.4" customHeight="1" x14ac:dyDescent="0.3">
      <c r="A16" s="23">
        <v>12</v>
      </c>
      <c r="B16" s="24" t="s">
        <v>6</v>
      </c>
      <c r="C16" s="61" t="s">
        <v>147</v>
      </c>
      <c r="D16" s="62"/>
    </row>
    <row r="17" spans="1:4" s="2" customFormat="1" ht="63" customHeight="1" x14ac:dyDescent="0.3">
      <c r="A17" s="6">
        <v>13</v>
      </c>
      <c r="B17" s="3" t="s">
        <v>88</v>
      </c>
      <c r="C17" s="59" t="s">
        <v>200</v>
      </c>
      <c r="D17" s="60"/>
    </row>
    <row r="18" spans="1:4" s="2" customFormat="1" ht="14.4" x14ac:dyDescent="0.3">
      <c r="A18" s="6">
        <v>14</v>
      </c>
      <c r="B18" s="3" t="s">
        <v>89</v>
      </c>
      <c r="C18" s="73" t="s">
        <v>128</v>
      </c>
      <c r="D18" s="74"/>
    </row>
    <row r="19" spans="1:4" s="27" customFormat="1" ht="106.95" customHeight="1" x14ac:dyDescent="0.3">
      <c r="A19" s="23">
        <v>15</v>
      </c>
      <c r="B19" s="24" t="s">
        <v>90</v>
      </c>
      <c r="C19" s="61" t="s">
        <v>339</v>
      </c>
      <c r="D19" s="62"/>
    </row>
    <row r="20" spans="1:4" s="2" customFormat="1" ht="14.4" x14ac:dyDescent="0.3">
      <c r="A20" s="6">
        <v>16</v>
      </c>
      <c r="B20" s="3" t="s">
        <v>91</v>
      </c>
      <c r="C20" s="94" t="s">
        <v>129</v>
      </c>
      <c r="D20" s="95"/>
    </row>
    <row r="21" spans="1:4" s="27" customFormat="1" ht="90.6" customHeight="1" x14ac:dyDescent="0.3">
      <c r="A21" s="23">
        <v>17</v>
      </c>
      <c r="B21" s="24" t="s">
        <v>7</v>
      </c>
      <c r="C21" s="61" t="s">
        <v>133</v>
      </c>
      <c r="D21" s="62"/>
    </row>
    <row r="22" spans="1:4" s="2" customFormat="1" ht="14.4" x14ac:dyDescent="0.3">
      <c r="A22" s="6">
        <v>18</v>
      </c>
      <c r="B22" s="3" t="s">
        <v>92</v>
      </c>
      <c r="C22" s="79">
        <v>45173243.640000001</v>
      </c>
      <c r="D22" s="64"/>
    </row>
    <row r="23" spans="1:4" s="2" customFormat="1" ht="14.4" x14ac:dyDescent="0.3">
      <c r="A23" s="6">
        <v>19</v>
      </c>
      <c r="B23" s="3" t="s">
        <v>93</v>
      </c>
      <c r="C23" s="79">
        <v>5363549.17</v>
      </c>
      <c r="D23" s="64"/>
    </row>
    <row r="24" spans="1:4" s="2" customFormat="1" ht="14.4" x14ac:dyDescent="0.3">
      <c r="A24" s="6">
        <v>20</v>
      </c>
      <c r="B24" s="3" t="s">
        <v>103</v>
      </c>
      <c r="C24" s="15"/>
      <c r="D24" s="16"/>
    </row>
    <row r="25" spans="1:4" s="2" customFormat="1" ht="14.4" x14ac:dyDescent="0.3">
      <c r="A25" s="6">
        <v>21</v>
      </c>
      <c r="B25" s="7" t="s">
        <v>8</v>
      </c>
      <c r="C25" s="63" t="s">
        <v>181</v>
      </c>
      <c r="D25" s="64"/>
    </row>
    <row r="26" spans="1:4" s="2" customFormat="1" ht="14.4" x14ac:dyDescent="0.3">
      <c r="A26" s="6"/>
      <c r="B26" s="7"/>
      <c r="C26" s="34"/>
      <c r="D26" s="37" t="s">
        <v>182</v>
      </c>
    </row>
    <row r="27" spans="1:4" s="2" customFormat="1" ht="14.4" x14ac:dyDescent="0.3">
      <c r="A27" s="6">
        <v>22</v>
      </c>
      <c r="B27" s="3" t="s">
        <v>94</v>
      </c>
      <c r="C27" s="71">
        <f>268514963.43+11293310.91+11293310.91+11293310.91+11293310.91</f>
        <v>313688207.07000011</v>
      </c>
      <c r="D27" s="72"/>
    </row>
    <row r="28" spans="1:4" s="2" customFormat="1" ht="14.4" x14ac:dyDescent="0.3">
      <c r="A28" s="6">
        <v>23</v>
      </c>
      <c r="B28" s="3" t="s">
        <v>95</v>
      </c>
      <c r="C28" s="71">
        <f>93646726.93+1514541.28+1565593.24+1629021.42+1480197.24</f>
        <v>99836080.109999999</v>
      </c>
      <c r="D28" s="72"/>
    </row>
    <row r="29" spans="1:4" s="2" customFormat="1" ht="14.4" x14ac:dyDescent="0.3">
      <c r="A29" s="6">
        <v>24</v>
      </c>
      <c r="B29" s="3" t="s">
        <v>96</v>
      </c>
      <c r="C29" s="15"/>
      <c r="D29" s="16"/>
    </row>
    <row r="30" spans="1:4" s="2" customFormat="1" ht="14.4" x14ac:dyDescent="0.3">
      <c r="A30" s="6">
        <v>25</v>
      </c>
      <c r="B30" s="3" t="s">
        <v>152</v>
      </c>
      <c r="C30" s="71">
        <f>378511593.02+11459947.87+2769842.54</f>
        <v>392741383.43000001</v>
      </c>
      <c r="D30" s="72"/>
    </row>
    <row r="31" spans="1:4" s="2" customFormat="1" ht="14.4" x14ac:dyDescent="0.3">
      <c r="A31" s="6">
        <v>26</v>
      </c>
      <c r="B31" s="3" t="s">
        <v>102</v>
      </c>
      <c r="C31" s="15"/>
      <c r="D31" s="44" t="s">
        <v>257</v>
      </c>
    </row>
    <row r="32" spans="1:4" s="2" customFormat="1" ht="15.6" customHeight="1" x14ac:dyDescent="0.25">
      <c r="A32" s="6">
        <v>27</v>
      </c>
      <c r="B32" s="3" t="s">
        <v>98</v>
      </c>
      <c r="C32" s="69">
        <f>C30-C27</f>
        <v>79053176.359999895</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163</v>
      </c>
      <c r="D38" s="60"/>
    </row>
    <row r="39" spans="1:6" s="2" customFormat="1" ht="78.599999999999994" customHeight="1" x14ac:dyDescent="0.3">
      <c r="A39" s="6"/>
      <c r="B39" s="4"/>
      <c r="C39" s="59" t="s">
        <v>143</v>
      </c>
      <c r="D39" s="60"/>
    </row>
    <row r="40" spans="1:6" s="33" customFormat="1" ht="73.95" customHeight="1" x14ac:dyDescent="0.3">
      <c r="A40" s="23">
        <v>34</v>
      </c>
      <c r="B40" s="32" t="s">
        <v>72</v>
      </c>
      <c r="C40" s="61" t="s">
        <v>130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36"/>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324</v>
      </c>
    </row>
    <row r="53" spans="2:4" ht="15.6" x14ac:dyDescent="0.3">
      <c r="B53" s="10" t="s">
        <v>325</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sheetPr>
  <dimension ref="A1:F60"/>
  <sheetViews>
    <sheetView showGridLines="0" topLeftCell="A2" zoomScale="80" zoomScaleNormal="80" workbookViewId="0">
      <selection activeCell="C6" sqref="C6:D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4" spans="1:4" ht="27.6" x14ac:dyDescent="0.25">
      <c r="A4" s="26" t="s">
        <v>78</v>
      </c>
      <c r="B4" s="8" t="s">
        <v>1</v>
      </c>
      <c r="C4" s="84" t="s">
        <v>54</v>
      </c>
      <c r="D4" s="85"/>
    </row>
    <row r="5" spans="1:4" s="2" customFormat="1" ht="14.4" x14ac:dyDescent="0.3">
      <c r="A5" s="6">
        <v>1</v>
      </c>
      <c r="B5" s="3" t="s">
        <v>77</v>
      </c>
      <c r="C5" s="15" t="s">
        <v>80</v>
      </c>
      <c r="D5" s="16"/>
    </row>
    <row r="6" spans="1:4" s="2" customFormat="1" ht="14.4" x14ac:dyDescent="0.3">
      <c r="A6" s="6">
        <v>2</v>
      </c>
      <c r="B6" s="3" t="s">
        <v>81</v>
      </c>
      <c r="C6" s="46" t="s">
        <v>333</v>
      </c>
      <c r="D6" s="16"/>
    </row>
    <row r="7" spans="1:4" s="2" customFormat="1" ht="14.4" x14ac:dyDescent="0.3">
      <c r="A7" s="6">
        <v>3</v>
      </c>
      <c r="B7" s="3" t="s">
        <v>82</v>
      </c>
      <c r="C7" s="15" t="s">
        <v>83</v>
      </c>
      <c r="D7" s="16"/>
    </row>
    <row r="8" spans="1:4" s="2" customFormat="1" ht="14.4" x14ac:dyDescent="0.3">
      <c r="A8" s="6">
        <v>4</v>
      </c>
      <c r="B8" s="3" t="s">
        <v>84</v>
      </c>
      <c r="C8" s="15" t="s">
        <v>135</v>
      </c>
      <c r="D8" s="16"/>
    </row>
    <row r="9" spans="1:4" s="2" customFormat="1" ht="14.4" x14ac:dyDescent="0.3">
      <c r="A9" s="6">
        <v>5</v>
      </c>
      <c r="B9" s="3" t="s">
        <v>85</v>
      </c>
      <c r="C9" s="73" t="s">
        <v>134</v>
      </c>
      <c r="D9" s="74"/>
    </row>
    <row r="10" spans="1:4" s="2" customFormat="1" ht="14.4" x14ac:dyDescent="0.3">
      <c r="A10" s="6">
        <v>6</v>
      </c>
      <c r="B10" s="3" t="s">
        <v>2</v>
      </c>
      <c r="C10" s="73" t="s">
        <v>125</v>
      </c>
      <c r="D10" s="74"/>
    </row>
    <row r="11" spans="1:4" s="2" customFormat="1" ht="14.4" x14ac:dyDescent="0.3">
      <c r="A11" s="6">
        <v>7</v>
      </c>
      <c r="B11" s="3" t="s">
        <v>3</v>
      </c>
      <c r="C11" s="73" t="s">
        <v>45</v>
      </c>
      <c r="D11" s="74"/>
    </row>
    <row r="12" spans="1:4" s="2" customFormat="1" ht="14.4" x14ac:dyDescent="0.3">
      <c r="A12" s="6">
        <v>8</v>
      </c>
      <c r="B12" s="3" t="s">
        <v>4</v>
      </c>
      <c r="C12" s="28" t="s">
        <v>177</v>
      </c>
      <c r="D12" s="16"/>
    </row>
    <row r="13" spans="1:4" s="2" customFormat="1" ht="14.4" x14ac:dyDescent="0.3">
      <c r="A13" s="6">
        <v>9</v>
      </c>
      <c r="B13" s="3" t="s">
        <v>86</v>
      </c>
      <c r="C13" s="75">
        <v>44380000</v>
      </c>
      <c r="D13" s="76"/>
    </row>
    <row r="14" spans="1:4" s="2" customFormat="1" ht="14.4" x14ac:dyDescent="0.3">
      <c r="A14" s="6">
        <v>10</v>
      </c>
      <c r="B14" s="3" t="s">
        <v>5</v>
      </c>
      <c r="C14" s="98" t="s">
        <v>140</v>
      </c>
      <c r="D14" s="99"/>
    </row>
    <row r="15" spans="1:4" s="2" customFormat="1" ht="14.4" x14ac:dyDescent="0.3">
      <c r="A15" s="6">
        <v>11</v>
      </c>
      <c r="B15" s="3" t="s">
        <v>87</v>
      </c>
      <c r="C15" s="15" t="s">
        <v>104</v>
      </c>
      <c r="D15" s="16"/>
    </row>
    <row r="16" spans="1:4" s="27" customFormat="1" ht="44.4" customHeight="1" x14ac:dyDescent="0.3">
      <c r="A16" s="23">
        <v>12</v>
      </c>
      <c r="B16" s="24" t="s">
        <v>6</v>
      </c>
      <c r="C16" s="61" t="s">
        <v>145</v>
      </c>
      <c r="D16" s="62"/>
    </row>
    <row r="17" spans="1:4" s="2" customFormat="1" ht="78" customHeight="1" x14ac:dyDescent="0.25">
      <c r="A17" s="6">
        <v>13</v>
      </c>
      <c r="B17" s="3" t="s">
        <v>88</v>
      </c>
      <c r="C17" s="61" t="s">
        <v>141</v>
      </c>
      <c r="D17" s="62"/>
    </row>
    <row r="18" spans="1:4" s="2" customFormat="1" ht="14.4" x14ac:dyDescent="0.3">
      <c r="A18" s="6">
        <v>14</v>
      </c>
      <c r="B18" s="3" t="s">
        <v>89</v>
      </c>
      <c r="C18" s="73" t="s">
        <v>128</v>
      </c>
      <c r="D18" s="74"/>
    </row>
    <row r="19" spans="1:4" s="27" customFormat="1" ht="106.95" customHeight="1" x14ac:dyDescent="0.3">
      <c r="A19" s="23">
        <v>15</v>
      </c>
      <c r="B19" s="24" t="s">
        <v>90</v>
      </c>
      <c r="C19" s="61" t="s">
        <v>201</v>
      </c>
      <c r="D19" s="62"/>
    </row>
    <row r="20" spans="1:4" s="2" customFormat="1" ht="14.4" x14ac:dyDescent="0.3">
      <c r="A20" s="6">
        <v>16</v>
      </c>
      <c r="B20" s="3" t="s">
        <v>91</v>
      </c>
      <c r="C20" s="94" t="s">
        <v>129</v>
      </c>
      <c r="D20" s="95"/>
    </row>
    <row r="21" spans="1:4" s="27" customFormat="1" ht="90.6" customHeight="1" x14ac:dyDescent="0.3">
      <c r="A21" s="23">
        <v>17</v>
      </c>
      <c r="B21" s="24" t="s">
        <v>7</v>
      </c>
      <c r="C21" s="61" t="s">
        <v>133</v>
      </c>
      <c r="D21" s="62"/>
    </row>
    <row r="22" spans="1:4" s="2" customFormat="1" ht="14.4" x14ac:dyDescent="0.3">
      <c r="A22" s="6">
        <v>18</v>
      </c>
      <c r="B22" s="3" t="s">
        <v>92</v>
      </c>
      <c r="C22" s="79">
        <v>0</v>
      </c>
      <c r="D22" s="64"/>
    </row>
    <row r="23" spans="1:4" s="2" customFormat="1" ht="14.4" x14ac:dyDescent="0.3">
      <c r="A23" s="6">
        <v>19</v>
      </c>
      <c r="B23" s="3" t="s">
        <v>93</v>
      </c>
      <c r="C23" s="79">
        <v>0</v>
      </c>
      <c r="D23" s="64"/>
    </row>
    <row r="24" spans="1:4" s="2" customFormat="1" ht="14.4" x14ac:dyDescent="0.3">
      <c r="A24" s="6">
        <v>20</v>
      </c>
      <c r="B24" s="3" t="s">
        <v>103</v>
      </c>
      <c r="C24" s="15"/>
      <c r="D24" s="16"/>
    </row>
    <row r="25" spans="1:4" s="2" customFormat="1" ht="14.4" x14ac:dyDescent="0.3">
      <c r="A25" s="6">
        <v>21</v>
      </c>
      <c r="B25" s="7" t="s">
        <v>8</v>
      </c>
      <c r="C25" s="63" t="s">
        <v>190</v>
      </c>
      <c r="D25" s="64"/>
    </row>
    <row r="26" spans="1:4" s="2" customFormat="1" ht="14.4" x14ac:dyDescent="0.3">
      <c r="A26" s="6"/>
      <c r="B26" s="7"/>
      <c r="C26" s="34"/>
      <c r="D26" s="37" t="s">
        <v>189</v>
      </c>
    </row>
    <row r="27" spans="1:4" s="2" customFormat="1" ht="14.4" x14ac:dyDescent="0.3">
      <c r="A27" s="6">
        <v>22</v>
      </c>
      <c r="B27" s="3" t="s">
        <v>94</v>
      </c>
      <c r="C27" s="71">
        <v>6657000</v>
      </c>
      <c r="D27" s="72"/>
    </row>
    <row r="28" spans="1:4" s="2" customFormat="1" ht="14.4" x14ac:dyDescent="0.3">
      <c r="A28" s="6">
        <v>23</v>
      </c>
      <c r="B28" s="3" t="s">
        <v>95</v>
      </c>
      <c r="C28" s="71">
        <v>529545.93999999994</v>
      </c>
      <c r="D28" s="72"/>
    </row>
    <row r="29" spans="1:4" s="2" customFormat="1" ht="14.4" x14ac:dyDescent="0.3">
      <c r="A29" s="6">
        <v>24</v>
      </c>
      <c r="B29" s="3" t="s">
        <v>96</v>
      </c>
      <c r="C29" s="15"/>
      <c r="D29" s="16"/>
    </row>
    <row r="30" spans="1:4" s="2" customFormat="1" ht="14.4" x14ac:dyDescent="0.3">
      <c r="A30" s="6">
        <v>25</v>
      </c>
      <c r="B30" s="3" t="s">
        <v>97</v>
      </c>
      <c r="C30" s="71">
        <v>6657000</v>
      </c>
      <c r="D30" s="72"/>
    </row>
    <row r="31" spans="1:4" s="2" customFormat="1" ht="14.4" x14ac:dyDescent="0.3">
      <c r="A31" s="6">
        <v>26</v>
      </c>
      <c r="B31" s="3" t="s">
        <v>102</v>
      </c>
      <c r="C31" s="15"/>
      <c r="D31" s="17">
        <v>0</v>
      </c>
    </row>
    <row r="32" spans="1:4" s="2" customFormat="1" ht="15.6" customHeight="1" x14ac:dyDescent="0.25">
      <c r="A32" s="6">
        <v>27</v>
      </c>
      <c r="B32" s="3" t="s">
        <v>98</v>
      </c>
      <c r="C32" s="69">
        <f>C30-C27</f>
        <v>0</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142</v>
      </c>
      <c r="D38" s="60"/>
    </row>
    <row r="39" spans="1:6" s="2" customFormat="1" ht="78.599999999999994" customHeight="1" x14ac:dyDescent="0.3">
      <c r="A39" s="6"/>
      <c r="B39" s="4"/>
      <c r="C39" s="59" t="s">
        <v>143</v>
      </c>
      <c r="D39" s="60"/>
    </row>
    <row r="40" spans="1:6" s="33" customFormat="1" ht="64.95" customHeight="1" x14ac:dyDescent="0.3">
      <c r="A40" s="23">
        <v>34</v>
      </c>
      <c r="B40" s="32" t="s">
        <v>72</v>
      </c>
      <c r="C40" s="61" t="s">
        <v>130</v>
      </c>
      <c r="D40" s="62"/>
    </row>
    <row r="41" spans="1:6" x14ac:dyDescent="0.25">
      <c r="A41" s="18"/>
      <c r="E41" s="19"/>
      <c r="F41" s="19"/>
    </row>
    <row r="42" spans="1:6" ht="28.95" customHeight="1" x14ac:dyDescent="0.25">
      <c r="A42" s="19"/>
      <c r="B42" s="19"/>
      <c r="C42" s="19"/>
      <c r="D42" s="19"/>
      <c r="E42" s="19"/>
      <c r="F42" s="19"/>
    </row>
    <row r="43" spans="1:6" x14ac:dyDescent="0.25">
      <c r="A43" s="18"/>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324</v>
      </c>
    </row>
    <row r="53" spans="2:4" ht="15.6" x14ac:dyDescent="0.3">
      <c r="B53" s="10" t="s">
        <v>325</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4">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sheetPr>
  <dimension ref="A1:F60"/>
  <sheetViews>
    <sheetView showGridLines="0" zoomScale="80" zoomScaleNormal="80" workbookViewId="0">
      <selection activeCell="C6" sqref="C6:D6"/>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4" spans="1:4" ht="27.6" x14ac:dyDescent="0.25">
      <c r="A4" s="26" t="s">
        <v>78</v>
      </c>
      <c r="B4" s="8" t="s">
        <v>1</v>
      </c>
      <c r="C4" s="84" t="s">
        <v>53</v>
      </c>
      <c r="D4" s="85"/>
    </row>
    <row r="5" spans="1:4" s="2" customFormat="1" ht="14.4" x14ac:dyDescent="0.3">
      <c r="A5" s="6">
        <v>1</v>
      </c>
      <c r="B5" s="3" t="s">
        <v>77</v>
      </c>
      <c r="C5" s="15" t="s">
        <v>80</v>
      </c>
      <c r="D5" s="16"/>
    </row>
    <row r="6" spans="1:4" s="2" customFormat="1" ht="14.4" x14ac:dyDescent="0.3">
      <c r="A6" s="6">
        <v>2</v>
      </c>
      <c r="B6" s="3" t="s">
        <v>81</v>
      </c>
      <c r="C6" s="46" t="s">
        <v>333</v>
      </c>
      <c r="D6" s="16"/>
    </row>
    <row r="7" spans="1:4" s="2" customFormat="1" ht="14.4" x14ac:dyDescent="0.3">
      <c r="A7" s="6">
        <v>3</v>
      </c>
      <c r="B7" s="3" t="s">
        <v>82</v>
      </c>
      <c r="C7" s="15" t="s">
        <v>83</v>
      </c>
      <c r="D7" s="16"/>
    </row>
    <row r="8" spans="1:4" s="2" customFormat="1" ht="14.4" x14ac:dyDescent="0.3">
      <c r="A8" s="6">
        <v>4</v>
      </c>
      <c r="B8" s="3" t="s">
        <v>84</v>
      </c>
      <c r="C8" s="15" t="s">
        <v>135</v>
      </c>
      <c r="D8" s="16"/>
    </row>
    <row r="9" spans="1:4" s="2" customFormat="1" ht="14.4" x14ac:dyDescent="0.3">
      <c r="A9" s="6">
        <v>5</v>
      </c>
      <c r="B9" s="3" t="s">
        <v>85</v>
      </c>
      <c r="C9" s="73" t="s">
        <v>134</v>
      </c>
      <c r="D9" s="74"/>
    </row>
    <row r="10" spans="1:4" s="2" customFormat="1" ht="14.4" x14ac:dyDescent="0.3">
      <c r="A10" s="6">
        <v>6</v>
      </c>
      <c r="B10" s="3" t="s">
        <v>2</v>
      </c>
      <c r="C10" s="73" t="s">
        <v>125</v>
      </c>
      <c r="D10" s="74"/>
    </row>
    <row r="11" spans="1:4" s="2" customFormat="1" ht="14.4" x14ac:dyDescent="0.3">
      <c r="A11" s="6">
        <v>7</v>
      </c>
      <c r="B11" s="3" t="s">
        <v>3</v>
      </c>
      <c r="C11" s="73" t="s">
        <v>45</v>
      </c>
      <c r="D11" s="74"/>
    </row>
    <row r="12" spans="1:4" s="2" customFormat="1" ht="14.4" x14ac:dyDescent="0.3">
      <c r="A12" s="6">
        <v>8</v>
      </c>
      <c r="B12" s="3" t="s">
        <v>4</v>
      </c>
      <c r="C12" s="28" t="s">
        <v>177</v>
      </c>
      <c r="D12" s="16"/>
    </row>
    <row r="13" spans="1:4" s="2" customFormat="1" ht="14.4" x14ac:dyDescent="0.3">
      <c r="A13" s="6">
        <v>9</v>
      </c>
      <c r="B13" s="3" t="s">
        <v>86</v>
      </c>
      <c r="C13" s="75">
        <v>155620000</v>
      </c>
      <c r="D13" s="76"/>
    </row>
    <row r="14" spans="1:4" s="2" customFormat="1" ht="14.4" x14ac:dyDescent="0.3">
      <c r="A14" s="6">
        <v>10</v>
      </c>
      <c r="B14" s="3" t="s">
        <v>5</v>
      </c>
      <c r="C14" s="98" t="s">
        <v>140</v>
      </c>
      <c r="D14" s="99"/>
    </row>
    <row r="15" spans="1:4" s="2" customFormat="1" ht="14.4" x14ac:dyDescent="0.3">
      <c r="A15" s="6">
        <v>11</v>
      </c>
      <c r="B15" s="3" t="s">
        <v>87</v>
      </c>
      <c r="C15" s="15" t="s">
        <v>104</v>
      </c>
      <c r="D15" s="16"/>
    </row>
    <row r="16" spans="1:4" s="27" customFormat="1" ht="57.6" customHeight="1" x14ac:dyDescent="0.3">
      <c r="A16" s="23">
        <v>12</v>
      </c>
      <c r="B16" s="24" t="s">
        <v>6</v>
      </c>
      <c r="C16" s="61" t="s">
        <v>144</v>
      </c>
      <c r="D16" s="62"/>
    </row>
    <row r="17" spans="1:4" s="2" customFormat="1" ht="76.2" customHeight="1" x14ac:dyDescent="0.25">
      <c r="A17" s="6">
        <v>13</v>
      </c>
      <c r="B17" s="3" t="s">
        <v>88</v>
      </c>
      <c r="C17" s="61" t="s">
        <v>141</v>
      </c>
      <c r="D17" s="62"/>
    </row>
    <row r="18" spans="1:4" s="2" customFormat="1" ht="14.4" x14ac:dyDescent="0.3">
      <c r="A18" s="6">
        <v>14</v>
      </c>
      <c r="B18" s="3" t="s">
        <v>89</v>
      </c>
      <c r="C18" s="73" t="s">
        <v>128</v>
      </c>
      <c r="D18" s="74"/>
    </row>
    <row r="19" spans="1:4" s="27" customFormat="1" ht="106.95" customHeight="1" x14ac:dyDescent="0.3">
      <c r="A19" s="23">
        <v>15</v>
      </c>
      <c r="B19" s="24" t="s">
        <v>90</v>
      </c>
      <c r="C19" s="61" t="s">
        <v>201</v>
      </c>
      <c r="D19" s="62"/>
    </row>
    <row r="20" spans="1:4" s="2" customFormat="1" ht="14.4" x14ac:dyDescent="0.3">
      <c r="A20" s="6">
        <v>16</v>
      </c>
      <c r="B20" s="3" t="s">
        <v>91</v>
      </c>
      <c r="C20" s="94" t="s">
        <v>129</v>
      </c>
      <c r="D20" s="95"/>
    </row>
    <row r="21" spans="1:4" s="27" customFormat="1" ht="90.6" customHeight="1" x14ac:dyDescent="0.3">
      <c r="A21" s="23">
        <v>17</v>
      </c>
      <c r="B21" s="24" t="s">
        <v>7</v>
      </c>
      <c r="C21" s="61" t="s">
        <v>133</v>
      </c>
      <c r="D21" s="62"/>
    </row>
    <row r="22" spans="1:4" s="2" customFormat="1" ht="14.4" x14ac:dyDescent="0.3">
      <c r="A22" s="6">
        <v>18</v>
      </c>
      <c r="B22" s="3" t="s">
        <v>92</v>
      </c>
      <c r="C22" s="79">
        <v>0</v>
      </c>
      <c r="D22" s="64"/>
    </row>
    <row r="23" spans="1:4" s="2" customFormat="1" ht="14.4" x14ac:dyDescent="0.3">
      <c r="A23" s="6">
        <v>19</v>
      </c>
      <c r="B23" s="3" t="s">
        <v>93</v>
      </c>
      <c r="C23" s="79">
        <v>0</v>
      </c>
      <c r="D23" s="64"/>
    </row>
    <row r="24" spans="1:4" s="2" customFormat="1" ht="14.4" x14ac:dyDescent="0.3">
      <c r="A24" s="6">
        <v>20</v>
      </c>
      <c r="B24" s="3" t="s">
        <v>103</v>
      </c>
      <c r="C24" s="15"/>
      <c r="D24" s="16"/>
    </row>
    <row r="25" spans="1:4" s="2" customFormat="1" ht="14.4" x14ac:dyDescent="0.3">
      <c r="A25" s="6">
        <v>21</v>
      </c>
      <c r="B25" s="7" t="s">
        <v>8</v>
      </c>
      <c r="C25" s="63" t="s">
        <v>190</v>
      </c>
      <c r="D25" s="64"/>
    </row>
    <row r="26" spans="1:4" s="2" customFormat="1" ht="14.4" x14ac:dyDescent="0.3">
      <c r="A26" s="6"/>
      <c r="B26" s="7"/>
      <c r="C26" s="34"/>
      <c r="D26" s="37" t="s">
        <v>189</v>
      </c>
    </row>
    <row r="27" spans="1:4" s="2" customFormat="1" ht="14.4" x14ac:dyDescent="0.3">
      <c r="A27" s="6">
        <v>22</v>
      </c>
      <c r="B27" s="3" t="s">
        <v>94</v>
      </c>
      <c r="C27" s="71">
        <v>6058050</v>
      </c>
      <c r="D27" s="72"/>
    </row>
    <row r="28" spans="1:4" s="2" customFormat="1" ht="14.4" x14ac:dyDescent="0.3">
      <c r="A28" s="6">
        <v>23</v>
      </c>
      <c r="B28" s="3" t="s">
        <v>95</v>
      </c>
      <c r="C28" s="71">
        <v>415755.56999999995</v>
      </c>
      <c r="D28" s="72"/>
    </row>
    <row r="29" spans="1:4" s="2" customFormat="1" ht="14.4" x14ac:dyDescent="0.3">
      <c r="A29" s="6">
        <v>24</v>
      </c>
      <c r="B29" s="3" t="s">
        <v>96</v>
      </c>
      <c r="C29" s="15"/>
      <c r="D29" s="16"/>
    </row>
    <row r="30" spans="1:4" s="2" customFormat="1" ht="14.4" x14ac:dyDescent="0.3">
      <c r="A30" s="6">
        <v>25</v>
      </c>
      <c r="B30" s="3" t="s">
        <v>97</v>
      </c>
      <c r="C30" s="71">
        <v>6058050</v>
      </c>
      <c r="D30" s="72"/>
    </row>
    <row r="31" spans="1:4" s="2" customFormat="1" ht="14.4" x14ac:dyDescent="0.3">
      <c r="A31" s="6">
        <v>26</v>
      </c>
      <c r="B31" s="3" t="s">
        <v>102</v>
      </c>
      <c r="C31" s="15"/>
      <c r="D31" s="17">
        <v>0</v>
      </c>
    </row>
    <row r="32" spans="1:4" s="2" customFormat="1" ht="15.6" customHeight="1" x14ac:dyDescent="0.25">
      <c r="A32" s="6">
        <v>27</v>
      </c>
      <c r="B32" s="3" t="s">
        <v>98</v>
      </c>
      <c r="C32" s="69">
        <f>C30-C27</f>
        <v>0</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142</v>
      </c>
      <c r="D38" s="60"/>
    </row>
    <row r="39" spans="1:6" s="2" customFormat="1" ht="78.599999999999994" customHeight="1" x14ac:dyDescent="0.3">
      <c r="A39" s="6"/>
      <c r="B39" s="4"/>
      <c r="C39" s="59" t="s">
        <v>143</v>
      </c>
      <c r="D39" s="60"/>
    </row>
    <row r="40" spans="1:6" s="33" customFormat="1" ht="64.95" customHeight="1" x14ac:dyDescent="0.3">
      <c r="A40" s="23">
        <v>34</v>
      </c>
      <c r="B40" s="32" t="s">
        <v>72</v>
      </c>
      <c r="C40" s="61" t="s">
        <v>130</v>
      </c>
      <c r="D40" s="62"/>
    </row>
    <row r="41" spans="1:6" x14ac:dyDescent="0.25">
      <c r="A41" s="18"/>
      <c r="E41" s="19"/>
      <c r="F41" s="19"/>
    </row>
    <row r="42" spans="1:6" x14ac:dyDescent="0.25">
      <c r="A42" s="19"/>
      <c r="B42" s="19"/>
      <c r="C42" s="19"/>
      <c r="D42" s="19"/>
      <c r="E42" s="19"/>
      <c r="F42" s="19"/>
    </row>
    <row r="43" spans="1:6" ht="24" customHeight="1"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324</v>
      </c>
    </row>
    <row r="53" spans="2:4" ht="15.6" x14ac:dyDescent="0.3">
      <c r="B53" s="10" t="s">
        <v>325</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0:D20"/>
    <mergeCell ref="C21:D21"/>
    <mergeCell ref="C22:D22"/>
    <mergeCell ref="C23:D23"/>
    <mergeCell ref="C25:D25"/>
    <mergeCell ref="C27:D27"/>
    <mergeCell ref="C28:D28"/>
    <mergeCell ref="C30:D30"/>
    <mergeCell ref="C32:D32"/>
    <mergeCell ref="C38:D38"/>
    <mergeCell ref="C39:D39"/>
    <mergeCell ref="C19:D19"/>
    <mergeCell ref="A1:D1"/>
    <mergeCell ref="A2:D2"/>
    <mergeCell ref="A3:D3"/>
    <mergeCell ref="C4:D4"/>
    <mergeCell ref="C9:D9"/>
    <mergeCell ref="C10:D10"/>
    <mergeCell ref="C17:D17"/>
    <mergeCell ref="C11:D11"/>
    <mergeCell ref="C13:D13"/>
    <mergeCell ref="C14:D14"/>
    <mergeCell ref="C16:D16"/>
    <mergeCell ref="C18:D18"/>
  </mergeCells>
  <printOptions horizontalCentered="1"/>
  <pageMargins left="0.23622047244094491" right="0.23622047244094491" top="0.74803149606299213" bottom="0.74803149606299213" header="0.31496062992125984" footer="0.31496062992125984"/>
  <pageSetup paperSize="132" scale="70" orientation="portrait" r:id="rId1"/>
  <headerFooter>
    <oddHeader>&amp;RAnnex "A"</oddHeader>
  </headerFooter>
  <rowBreaks count="1" manualBreakCount="1">
    <brk id="53"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sheetPr>
  <dimension ref="A1:F61"/>
  <sheetViews>
    <sheetView showGridLines="0" topLeftCell="B19"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12.59765625" style="47" bestFit="1" customWidth="1"/>
    <col min="6" max="6" width="11.09765625" style="1" bestFit="1" customWidth="1"/>
    <col min="7" max="16384" width="9" style="1"/>
  </cols>
  <sheetData>
    <row r="1" spans="1:5" x14ac:dyDescent="0.25">
      <c r="A1" s="83" t="s">
        <v>0</v>
      </c>
      <c r="B1" s="83"/>
      <c r="C1" s="83"/>
      <c r="D1" s="83"/>
    </row>
    <row r="2" spans="1:5" x14ac:dyDescent="0.25">
      <c r="A2" s="83" t="s">
        <v>76</v>
      </c>
      <c r="B2" s="83"/>
      <c r="C2" s="83"/>
      <c r="D2" s="83"/>
    </row>
    <row r="3" spans="1:5" x14ac:dyDescent="0.25">
      <c r="A3" s="83"/>
      <c r="B3" s="83"/>
      <c r="C3" s="83"/>
      <c r="D3" s="83"/>
    </row>
    <row r="5" spans="1:5" ht="27.6" x14ac:dyDescent="0.25">
      <c r="A5" s="26" t="s">
        <v>78</v>
      </c>
      <c r="B5" s="8" t="s">
        <v>1</v>
      </c>
      <c r="C5" s="84" t="s">
        <v>44</v>
      </c>
      <c r="D5" s="85"/>
    </row>
    <row r="6" spans="1:5" s="2" customFormat="1" ht="14.4" x14ac:dyDescent="0.3">
      <c r="A6" s="6">
        <v>1</v>
      </c>
      <c r="B6" s="3" t="s">
        <v>77</v>
      </c>
      <c r="C6" s="15" t="s">
        <v>80</v>
      </c>
      <c r="D6" s="16"/>
    </row>
    <row r="7" spans="1:5" s="2" customFormat="1" ht="14.4" x14ac:dyDescent="0.3">
      <c r="A7" s="6">
        <v>2</v>
      </c>
      <c r="B7" s="3" t="s">
        <v>81</v>
      </c>
      <c r="C7" s="46" t="s">
        <v>333</v>
      </c>
      <c r="D7" s="16"/>
      <c r="E7" s="48"/>
    </row>
    <row r="8" spans="1:5" s="2" customFormat="1" ht="14.4" x14ac:dyDescent="0.3">
      <c r="A8" s="6">
        <v>3</v>
      </c>
      <c r="B8" s="3" t="s">
        <v>82</v>
      </c>
      <c r="C8" s="15" t="s">
        <v>83</v>
      </c>
      <c r="D8" s="16"/>
      <c r="E8" s="48"/>
    </row>
    <row r="9" spans="1:5" s="2" customFormat="1" ht="14.4" x14ac:dyDescent="0.3">
      <c r="A9" s="6">
        <v>4</v>
      </c>
      <c r="B9" s="3" t="s">
        <v>84</v>
      </c>
      <c r="C9" s="15" t="s">
        <v>135</v>
      </c>
      <c r="D9" s="16"/>
      <c r="E9" s="48"/>
    </row>
    <row r="10" spans="1:5" s="2" customFormat="1" ht="14.4" x14ac:dyDescent="0.3">
      <c r="A10" s="6">
        <v>5</v>
      </c>
      <c r="B10" s="3" t="s">
        <v>85</v>
      </c>
      <c r="C10" s="73" t="s">
        <v>134</v>
      </c>
      <c r="D10" s="74"/>
      <c r="E10" s="48"/>
    </row>
    <row r="11" spans="1:5" s="2" customFormat="1" ht="14.4" x14ac:dyDescent="0.3">
      <c r="A11" s="6">
        <v>6</v>
      </c>
      <c r="B11" s="3" t="s">
        <v>2</v>
      </c>
      <c r="C11" s="73" t="s">
        <v>125</v>
      </c>
      <c r="D11" s="74"/>
      <c r="E11" s="48"/>
    </row>
    <row r="12" spans="1:5" s="2" customFormat="1" ht="14.4" x14ac:dyDescent="0.3">
      <c r="A12" s="6">
        <v>7</v>
      </c>
      <c r="B12" s="3" t="s">
        <v>3</v>
      </c>
      <c r="C12" s="73" t="s">
        <v>45</v>
      </c>
      <c r="D12" s="74"/>
      <c r="E12" s="48"/>
    </row>
    <row r="13" spans="1:5" s="2" customFormat="1" ht="14.4" x14ac:dyDescent="0.3">
      <c r="A13" s="6">
        <v>8</v>
      </c>
      <c r="B13" s="3" t="s">
        <v>4</v>
      </c>
      <c r="C13" s="28" t="s">
        <v>138</v>
      </c>
      <c r="D13" s="16"/>
      <c r="E13" s="48"/>
    </row>
    <row r="14" spans="1:5" s="2" customFormat="1" ht="14.4" x14ac:dyDescent="0.3">
      <c r="A14" s="6">
        <v>9</v>
      </c>
      <c r="B14" s="3" t="s">
        <v>86</v>
      </c>
      <c r="C14" s="75">
        <v>12400000</v>
      </c>
      <c r="D14" s="76"/>
      <c r="E14" s="48"/>
    </row>
    <row r="15" spans="1:5" s="2" customFormat="1" ht="14.4" x14ac:dyDescent="0.3">
      <c r="A15" s="6">
        <v>10</v>
      </c>
      <c r="B15" s="3" t="s">
        <v>5</v>
      </c>
      <c r="C15" s="98" t="s">
        <v>132</v>
      </c>
      <c r="D15" s="99"/>
      <c r="E15" s="48"/>
    </row>
    <row r="16" spans="1:5" s="2" customFormat="1" ht="14.4" x14ac:dyDescent="0.3">
      <c r="A16" s="6">
        <v>11</v>
      </c>
      <c r="B16" s="3" t="s">
        <v>87</v>
      </c>
      <c r="C16" s="15" t="s">
        <v>104</v>
      </c>
      <c r="D16" s="16"/>
      <c r="E16" s="48"/>
    </row>
    <row r="17" spans="1:6" s="27" customFormat="1" ht="63" customHeight="1" x14ac:dyDescent="0.3">
      <c r="A17" s="23">
        <v>12</v>
      </c>
      <c r="B17" s="24" t="s">
        <v>6</v>
      </c>
      <c r="C17" s="61" t="s">
        <v>139</v>
      </c>
      <c r="D17" s="62"/>
      <c r="E17" s="49"/>
    </row>
    <row r="18" spans="1:6" s="2" customFormat="1" ht="76.2" customHeight="1" x14ac:dyDescent="0.3">
      <c r="A18" s="6">
        <v>13</v>
      </c>
      <c r="B18" s="3" t="s">
        <v>88</v>
      </c>
      <c r="C18" s="59" t="s">
        <v>202</v>
      </c>
      <c r="D18" s="60"/>
      <c r="E18" s="48"/>
    </row>
    <row r="19" spans="1:6" s="2" customFormat="1" ht="14.4" x14ac:dyDescent="0.3">
      <c r="A19" s="6">
        <v>14</v>
      </c>
      <c r="B19" s="3" t="s">
        <v>89</v>
      </c>
      <c r="C19" s="73" t="s">
        <v>128</v>
      </c>
      <c r="D19" s="74"/>
      <c r="E19" s="48"/>
    </row>
    <row r="20" spans="1:6" s="27" customFormat="1" ht="106.95" customHeight="1" x14ac:dyDescent="0.3">
      <c r="A20" s="23">
        <v>15</v>
      </c>
      <c r="B20" s="24" t="s">
        <v>90</v>
      </c>
      <c r="C20" s="61" t="s">
        <v>339</v>
      </c>
      <c r="D20" s="62"/>
      <c r="E20" s="49"/>
    </row>
    <row r="21" spans="1:6" s="2" customFormat="1" ht="14.4" x14ac:dyDescent="0.3">
      <c r="A21" s="6">
        <v>16</v>
      </c>
      <c r="B21" s="3" t="s">
        <v>91</v>
      </c>
      <c r="C21" s="94" t="s">
        <v>129</v>
      </c>
      <c r="D21" s="95"/>
      <c r="E21" s="48"/>
    </row>
    <row r="22" spans="1:6" s="27" customFormat="1" ht="90.6" customHeight="1" x14ac:dyDescent="0.3">
      <c r="A22" s="23">
        <v>17</v>
      </c>
      <c r="B22" s="24" t="s">
        <v>7</v>
      </c>
      <c r="C22" s="61" t="s">
        <v>133</v>
      </c>
      <c r="D22" s="62"/>
      <c r="E22" s="49"/>
    </row>
    <row r="23" spans="1:6" s="2" customFormat="1" ht="14.4" x14ac:dyDescent="0.3">
      <c r="A23" s="6">
        <v>18</v>
      </c>
      <c r="B23" s="3" t="s">
        <v>92</v>
      </c>
      <c r="C23" s="79">
        <v>1366666.68</v>
      </c>
      <c r="D23" s="64"/>
      <c r="E23" s="48"/>
    </row>
    <row r="24" spans="1:6" s="2" customFormat="1" ht="14.4" x14ac:dyDescent="0.3">
      <c r="A24" s="6">
        <v>19</v>
      </c>
      <c r="B24" s="3" t="s">
        <v>93</v>
      </c>
      <c r="C24" s="79">
        <v>59721.46</v>
      </c>
      <c r="D24" s="64"/>
      <c r="E24" s="48"/>
    </row>
    <row r="25" spans="1:6" s="2" customFormat="1" ht="14.4" x14ac:dyDescent="0.3">
      <c r="A25" s="6">
        <v>20</v>
      </c>
      <c r="B25" s="3" t="s">
        <v>103</v>
      </c>
      <c r="C25" s="15"/>
      <c r="D25" s="16"/>
      <c r="E25" s="48"/>
    </row>
    <row r="26" spans="1:6" s="2" customFormat="1" ht="14.4" x14ac:dyDescent="0.3">
      <c r="A26" s="6">
        <v>21</v>
      </c>
      <c r="B26" s="7" t="s">
        <v>8</v>
      </c>
      <c r="C26" s="63" t="s">
        <v>191</v>
      </c>
      <c r="D26" s="64"/>
      <c r="E26" s="48"/>
    </row>
    <row r="27" spans="1:6" s="2" customFormat="1" ht="14.4" x14ac:dyDescent="0.3">
      <c r="A27" s="6"/>
      <c r="B27" s="7"/>
      <c r="C27" s="34"/>
      <c r="D27" s="37" t="s">
        <v>192</v>
      </c>
      <c r="E27" s="48"/>
    </row>
    <row r="28" spans="1:6" s="2" customFormat="1" ht="14.4" x14ac:dyDescent="0.3">
      <c r="A28" s="6">
        <v>22</v>
      </c>
      <c r="B28" s="3" t="s">
        <v>94</v>
      </c>
      <c r="C28" s="71">
        <f>10591666.77+341666.67+341666.67+341666.67+341666.67</f>
        <v>11958333.449999999</v>
      </c>
      <c r="D28" s="72"/>
      <c r="E28" s="48"/>
      <c r="F28" s="40">
        <f>9225000.09-E28</f>
        <v>9225000.0899999999</v>
      </c>
    </row>
    <row r="29" spans="1:6" s="2" customFormat="1" ht="14.4" x14ac:dyDescent="0.3">
      <c r="A29" s="6">
        <v>23</v>
      </c>
      <c r="B29" s="3" t="s">
        <v>95</v>
      </c>
      <c r="C29" s="71">
        <f>4222015.44+23167.81+19500.27+17249.48+10647.83</f>
        <v>4292580.83</v>
      </c>
      <c r="D29" s="72"/>
      <c r="E29" s="48"/>
      <c r="F29" s="40">
        <f>4093960.65-E29</f>
        <v>4093960.65</v>
      </c>
    </row>
    <row r="30" spans="1:6" s="2" customFormat="1" ht="14.4" x14ac:dyDescent="0.3">
      <c r="A30" s="6">
        <v>24</v>
      </c>
      <c r="B30" s="3" t="s">
        <v>96</v>
      </c>
      <c r="C30" s="15"/>
      <c r="D30" s="16"/>
      <c r="E30" s="48"/>
    </row>
    <row r="31" spans="1:6" s="2" customFormat="1" ht="14.4" x14ac:dyDescent="0.3">
      <c r="A31" s="6">
        <v>25</v>
      </c>
      <c r="B31" s="3" t="s">
        <v>97</v>
      </c>
      <c r="C31" s="71">
        <v>12300000</v>
      </c>
      <c r="D31" s="72"/>
      <c r="E31" s="48"/>
    </row>
    <row r="32" spans="1:6" s="2" customFormat="1" ht="14.4" x14ac:dyDescent="0.3">
      <c r="A32" s="6">
        <v>26</v>
      </c>
      <c r="B32" s="3" t="s">
        <v>102</v>
      </c>
      <c r="C32" s="15"/>
      <c r="D32" s="17">
        <v>0</v>
      </c>
      <c r="E32" s="48"/>
    </row>
    <row r="33" spans="1:6" s="2" customFormat="1" ht="15.6" customHeight="1" x14ac:dyDescent="0.25">
      <c r="A33" s="6">
        <v>27</v>
      </c>
      <c r="B33" s="3" t="s">
        <v>98</v>
      </c>
      <c r="C33" s="69">
        <f>C31-C28</f>
        <v>341666.55000000075</v>
      </c>
      <c r="D33" s="70"/>
      <c r="E33" s="48"/>
      <c r="F33" s="40">
        <f>+E33-3074999.91</f>
        <v>-3074999.91</v>
      </c>
    </row>
    <row r="34" spans="1:6" s="2" customFormat="1" ht="14.4" x14ac:dyDescent="0.3">
      <c r="A34" s="6">
        <v>28</v>
      </c>
      <c r="B34" s="3" t="s">
        <v>99</v>
      </c>
      <c r="C34" s="15"/>
      <c r="D34" s="16"/>
      <c r="E34" s="48"/>
    </row>
    <row r="35" spans="1:6" s="2" customFormat="1" ht="14.4" x14ac:dyDescent="0.3">
      <c r="A35" s="6">
        <v>29</v>
      </c>
      <c r="B35" s="3" t="s">
        <v>100</v>
      </c>
      <c r="C35" s="15"/>
      <c r="D35" s="16"/>
      <c r="E35" s="48"/>
    </row>
    <row r="36" spans="1:6" s="2" customFormat="1" ht="15.6" customHeight="1" x14ac:dyDescent="0.3">
      <c r="A36" s="6">
        <v>30</v>
      </c>
      <c r="B36" s="3" t="s">
        <v>101</v>
      </c>
      <c r="C36" s="15" t="s">
        <v>21</v>
      </c>
      <c r="D36" s="5"/>
      <c r="E36" s="48"/>
    </row>
    <row r="37" spans="1:6" s="2" customFormat="1" ht="14.4" x14ac:dyDescent="0.3">
      <c r="A37" s="6">
        <v>31</v>
      </c>
      <c r="B37" s="4" t="s">
        <v>40</v>
      </c>
      <c r="C37" s="15"/>
      <c r="D37" s="16"/>
      <c r="E37" s="48"/>
    </row>
    <row r="38" spans="1:6" s="2" customFormat="1" ht="14.4" x14ac:dyDescent="0.3">
      <c r="A38" s="6">
        <v>32</v>
      </c>
      <c r="B38" s="4" t="s">
        <v>9</v>
      </c>
      <c r="C38" s="15"/>
      <c r="D38" s="16"/>
      <c r="E38" s="48"/>
    </row>
    <row r="39" spans="1:6" s="2" customFormat="1" ht="31.95" customHeight="1" x14ac:dyDescent="0.3">
      <c r="A39" s="6">
        <v>33</v>
      </c>
      <c r="B39" s="4" t="s">
        <v>10</v>
      </c>
      <c r="C39" s="59" t="s">
        <v>126</v>
      </c>
      <c r="D39" s="60"/>
      <c r="E39" s="48"/>
    </row>
    <row r="40" spans="1:6" s="2" customFormat="1" ht="78.599999999999994" customHeight="1" x14ac:dyDescent="0.3">
      <c r="A40" s="6"/>
      <c r="B40" s="4"/>
      <c r="C40" s="59" t="s">
        <v>127</v>
      </c>
      <c r="D40" s="60"/>
      <c r="E40" s="48"/>
    </row>
    <row r="41" spans="1:6" s="33" customFormat="1" ht="64.95" customHeight="1" x14ac:dyDescent="0.3">
      <c r="A41" s="23">
        <v>34</v>
      </c>
      <c r="B41" s="32" t="s">
        <v>72</v>
      </c>
      <c r="C41" s="61" t="s">
        <v>130</v>
      </c>
      <c r="D41" s="62"/>
      <c r="E41" s="50"/>
    </row>
    <row r="42" spans="1:6" x14ac:dyDescent="0.25">
      <c r="A42" s="18"/>
      <c r="E42" s="51"/>
    </row>
    <row r="43" spans="1:6" x14ac:dyDescent="0.25">
      <c r="A43" s="19"/>
      <c r="B43" s="19"/>
      <c r="C43" s="19"/>
      <c r="D43" s="19"/>
      <c r="E43" s="51"/>
      <c r="F43" s="19"/>
    </row>
    <row r="44" spans="1:6" x14ac:dyDescent="0.25">
      <c r="B44" s="19"/>
      <c r="C44" s="19"/>
      <c r="D44" s="19"/>
      <c r="E44" s="51"/>
      <c r="F44" s="19"/>
    </row>
    <row r="45" spans="1:6" x14ac:dyDescent="0.25">
      <c r="B45" s="19"/>
      <c r="C45" s="19"/>
      <c r="D45" s="19"/>
      <c r="E45" s="51"/>
    </row>
    <row r="46" spans="1:6" ht="15.6" x14ac:dyDescent="0.3">
      <c r="A46" s="20"/>
      <c r="B46" s="19"/>
      <c r="C46" s="21"/>
      <c r="D46" s="2"/>
    </row>
    <row r="48" spans="1:6" x14ac:dyDescent="0.25">
      <c r="B48" s="2" t="s">
        <v>12</v>
      </c>
      <c r="E48" s="1"/>
    </row>
    <row r="49" spans="2:5" x14ac:dyDescent="0.25">
      <c r="B49" s="2"/>
      <c r="E49" s="1"/>
    </row>
    <row r="50" spans="2:5" x14ac:dyDescent="0.25">
      <c r="B50" s="2"/>
      <c r="E50" s="1"/>
    </row>
    <row r="51" spans="2:5" x14ac:dyDescent="0.25">
      <c r="B51" s="2"/>
      <c r="E51" s="1"/>
    </row>
    <row r="52" spans="2:5" x14ac:dyDescent="0.25">
      <c r="B52" s="2"/>
      <c r="E52" s="1"/>
    </row>
    <row r="53" spans="2:5" x14ac:dyDescent="0.25">
      <c r="B53" s="11" t="s">
        <v>324</v>
      </c>
      <c r="E53" s="1"/>
    </row>
    <row r="54" spans="2:5" ht="15.6" x14ac:dyDescent="0.3">
      <c r="B54" s="10" t="s">
        <v>325</v>
      </c>
      <c r="E54" s="1"/>
    </row>
    <row r="55" spans="2:5" x14ac:dyDescent="0.25">
      <c r="B55" s="2"/>
    </row>
    <row r="56" spans="2:5" s="2" customFormat="1" x14ac:dyDescent="0.25">
      <c r="D56" s="1"/>
      <c r="E56" s="48"/>
    </row>
    <row r="57" spans="2:5" s="2" customFormat="1" x14ac:dyDescent="0.25">
      <c r="B57" s="9"/>
      <c r="D57" s="1"/>
      <c r="E57" s="48"/>
    </row>
    <row r="58" spans="2:5" s="2" customFormat="1" x14ac:dyDescent="0.25">
      <c r="B58" s="9"/>
      <c r="D58" s="1"/>
      <c r="E58" s="48"/>
    </row>
    <row r="59" spans="2:5" s="2" customFormat="1" x14ac:dyDescent="0.25">
      <c r="D59" s="1"/>
      <c r="E59" s="48"/>
    </row>
    <row r="60" spans="2:5" s="2" customFormat="1" x14ac:dyDescent="0.25">
      <c r="D60" s="1"/>
      <c r="E60" s="48"/>
    </row>
    <row r="61" spans="2:5" s="2" customFormat="1" x14ac:dyDescent="0.25">
      <c r="D61" s="1"/>
      <c r="E61" s="48"/>
    </row>
  </sheetData>
  <mergeCells count="25">
    <mergeCell ref="C41:D41"/>
    <mergeCell ref="C21:D21"/>
    <mergeCell ref="C22:D22"/>
    <mergeCell ref="C23:D23"/>
    <mergeCell ref="C24:D24"/>
    <mergeCell ref="C26:D26"/>
    <mergeCell ref="C28:D28"/>
    <mergeCell ref="C29:D29"/>
    <mergeCell ref="C31:D31"/>
    <mergeCell ref="C33:D33"/>
    <mergeCell ref="C39:D39"/>
    <mergeCell ref="C40:D40"/>
    <mergeCell ref="C20:D20"/>
    <mergeCell ref="A1:D1"/>
    <mergeCell ref="A2:D2"/>
    <mergeCell ref="A3:D3"/>
    <mergeCell ref="C5:D5"/>
    <mergeCell ref="C10:D10"/>
    <mergeCell ref="C11:D11"/>
    <mergeCell ref="C18:D18"/>
    <mergeCell ref="C12:D12"/>
    <mergeCell ref="C14:D14"/>
    <mergeCell ref="C15:D15"/>
    <mergeCell ref="C17:D17"/>
    <mergeCell ref="C19:D19"/>
  </mergeCells>
  <printOptions horizontalCentered="1"/>
  <pageMargins left="0.23622047244094491" right="0.23622047244094491" top="0.74803149606299213" bottom="0.74803149606299213" header="0.31496062992125984" footer="0.31496062992125984"/>
  <pageSetup paperSize="132" scale="69" orientation="portrait" r:id="rId1"/>
  <headerFooter>
    <oddHeader>&amp;RAnnex "A"</oddHeader>
  </headerFooter>
  <rowBreaks count="1" manualBreakCount="1">
    <brk id="54"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sheetPr>
  <dimension ref="A1:F60"/>
  <sheetViews>
    <sheetView showGridLines="0" topLeftCell="A19" zoomScale="80" zoomScaleNormal="80" workbookViewId="0">
      <selection activeCell="C30" sqref="C30:D3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4" spans="1:4" ht="27.6" x14ac:dyDescent="0.25">
      <c r="A4" s="26" t="s">
        <v>78</v>
      </c>
      <c r="B4" s="8" t="s">
        <v>1</v>
      </c>
      <c r="C4" s="84" t="s">
        <v>38</v>
      </c>
      <c r="D4" s="85"/>
    </row>
    <row r="5" spans="1:4" s="2" customFormat="1" ht="14.4" x14ac:dyDescent="0.3">
      <c r="A5" s="6">
        <v>1</v>
      </c>
      <c r="B5" s="3" t="s">
        <v>77</v>
      </c>
      <c r="C5" s="15" t="s">
        <v>80</v>
      </c>
      <c r="D5" s="16"/>
    </row>
    <row r="6" spans="1:4" s="2" customFormat="1" ht="14.4" x14ac:dyDescent="0.3">
      <c r="A6" s="6">
        <v>2</v>
      </c>
      <c r="B6" s="3" t="s">
        <v>81</v>
      </c>
      <c r="C6" s="46" t="str">
        <f>'tl18-'!C6</f>
        <v>DECEMBER 31,2023</v>
      </c>
      <c r="D6" s="16"/>
    </row>
    <row r="7" spans="1:4" s="2" customFormat="1" ht="14.4" x14ac:dyDescent="0.3">
      <c r="A7" s="6">
        <v>3</v>
      </c>
      <c r="B7" s="3" t="s">
        <v>82</v>
      </c>
      <c r="C7" s="15" t="s">
        <v>83</v>
      </c>
      <c r="D7" s="16"/>
    </row>
    <row r="8" spans="1:4" s="2" customFormat="1" ht="14.4" x14ac:dyDescent="0.3">
      <c r="A8" s="6">
        <v>4</v>
      </c>
      <c r="B8" s="3" t="s">
        <v>84</v>
      </c>
      <c r="C8" s="15" t="s">
        <v>297</v>
      </c>
      <c r="D8" s="16"/>
    </row>
    <row r="9" spans="1:4" s="2" customFormat="1" ht="14.4" x14ac:dyDescent="0.3">
      <c r="A9" s="6">
        <v>5</v>
      </c>
      <c r="B9" s="3" t="s">
        <v>85</v>
      </c>
      <c r="C9" s="73" t="s">
        <v>122</v>
      </c>
      <c r="D9" s="74"/>
    </row>
    <row r="10" spans="1:4" s="2" customFormat="1" ht="14.4" x14ac:dyDescent="0.3">
      <c r="A10" s="6">
        <v>6</v>
      </c>
      <c r="B10" s="3" t="s">
        <v>2</v>
      </c>
      <c r="C10" s="104"/>
      <c r="D10" s="104"/>
    </row>
    <row r="11" spans="1:4" s="2" customFormat="1" ht="14.4" x14ac:dyDescent="0.3">
      <c r="A11" s="6">
        <v>7</v>
      </c>
      <c r="B11" s="3" t="s">
        <v>3</v>
      </c>
      <c r="C11" s="104"/>
      <c r="D11" s="104"/>
    </row>
    <row r="12" spans="1:4" s="2" customFormat="1" ht="14.4" x14ac:dyDescent="0.3">
      <c r="A12" s="6">
        <v>8</v>
      </c>
      <c r="B12" s="3" t="s">
        <v>4</v>
      </c>
      <c r="C12" s="25" t="s">
        <v>136</v>
      </c>
      <c r="D12" s="16"/>
    </row>
    <row r="13" spans="1:4" s="2" customFormat="1" ht="14.4" x14ac:dyDescent="0.3">
      <c r="A13" s="6">
        <v>9</v>
      </c>
      <c r="B13" s="3" t="s">
        <v>86</v>
      </c>
      <c r="C13" s="75">
        <v>127270000</v>
      </c>
      <c r="D13" s="76"/>
    </row>
    <row r="14" spans="1:4" s="2" customFormat="1" ht="14.4" x14ac:dyDescent="0.3">
      <c r="A14" s="6">
        <v>10</v>
      </c>
      <c r="B14" s="3" t="s">
        <v>5</v>
      </c>
      <c r="C14" s="98" t="s">
        <v>132</v>
      </c>
      <c r="D14" s="99"/>
    </row>
    <row r="15" spans="1:4" s="2" customFormat="1" ht="14.4" x14ac:dyDescent="0.3">
      <c r="A15" s="6">
        <v>11</v>
      </c>
      <c r="B15" s="3" t="s">
        <v>87</v>
      </c>
      <c r="C15" s="15" t="s">
        <v>104</v>
      </c>
      <c r="D15" s="16"/>
    </row>
    <row r="16" spans="1:4" s="27" customFormat="1" ht="40.200000000000003" customHeight="1" x14ac:dyDescent="0.3">
      <c r="A16" s="23">
        <v>12</v>
      </c>
      <c r="B16" s="24" t="s">
        <v>6</v>
      </c>
      <c r="C16" s="61" t="s">
        <v>39</v>
      </c>
      <c r="D16" s="62"/>
    </row>
    <row r="17" spans="1:4" s="2" customFormat="1" ht="88.2" customHeight="1" x14ac:dyDescent="0.3">
      <c r="A17" s="6">
        <v>13</v>
      </c>
      <c r="B17" s="3" t="s">
        <v>88</v>
      </c>
      <c r="C17" s="59" t="s">
        <v>203</v>
      </c>
      <c r="D17" s="60"/>
    </row>
    <row r="18" spans="1:4" s="2" customFormat="1" ht="14.4" x14ac:dyDescent="0.3">
      <c r="A18" s="6">
        <v>14</v>
      </c>
      <c r="B18" s="3" t="s">
        <v>89</v>
      </c>
      <c r="C18" s="73" t="s">
        <v>128</v>
      </c>
      <c r="D18" s="74"/>
    </row>
    <row r="19" spans="1:4" s="27" customFormat="1" ht="102" customHeight="1" x14ac:dyDescent="0.3">
      <c r="A19" s="23">
        <v>15</v>
      </c>
      <c r="B19" s="24" t="s">
        <v>90</v>
      </c>
      <c r="C19" s="61" t="s">
        <v>267</v>
      </c>
      <c r="D19" s="62"/>
    </row>
    <row r="20" spans="1:4" s="2" customFormat="1" ht="14.4" x14ac:dyDescent="0.3">
      <c r="A20" s="6">
        <v>16</v>
      </c>
      <c r="B20" s="3" t="s">
        <v>91</v>
      </c>
      <c r="C20" s="94" t="s">
        <v>129</v>
      </c>
      <c r="D20" s="95"/>
    </row>
    <row r="21" spans="1:4" s="27" customFormat="1" ht="90.6" customHeight="1" x14ac:dyDescent="0.3">
      <c r="A21" s="23">
        <v>17</v>
      </c>
      <c r="B21" s="24" t="s">
        <v>7</v>
      </c>
      <c r="C21" s="61" t="s">
        <v>133</v>
      </c>
      <c r="D21" s="62"/>
    </row>
    <row r="22" spans="1:4" s="2" customFormat="1" ht="14.4" x14ac:dyDescent="0.3">
      <c r="A22" s="6">
        <v>18</v>
      </c>
      <c r="B22" s="3" t="s">
        <v>92</v>
      </c>
      <c r="C22" s="79"/>
      <c r="D22" s="64"/>
    </row>
    <row r="23" spans="1:4" s="2" customFormat="1" ht="14.4" x14ac:dyDescent="0.3">
      <c r="A23" s="6">
        <v>19</v>
      </c>
      <c r="B23" s="3" t="s">
        <v>93</v>
      </c>
      <c r="C23" s="79"/>
      <c r="D23" s="64"/>
    </row>
    <row r="24" spans="1:4" s="2" customFormat="1" ht="14.4" x14ac:dyDescent="0.3">
      <c r="A24" s="6">
        <v>20</v>
      </c>
      <c r="B24" s="3" t="s">
        <v>103</v>
      </c>
      <c r="C24" s="15" t="s">
        <v>80</v>
      </c>
      <c r="D24" s="16"/>
    </row>
    <row r="25" spans="1:4" s="2" customFormat="1" ht="14.4" x14ac:dyDescent="0.3">
      <c r="A25" s="6">
        <v>21</v>
      </c>
      <c r="B25" s="7" t="s">
        <v>8</v>
      </c>
      <c r="C25" s="15" t="s">
        <v>215</v>
      </c>
      <c r="D25" s="16"/>
    </row>
    <row r="26" spans="1:4" s="2" customFormat="1" ht="14.4" x14ac:dyDescent="0.3">
      <c r="A26" s="6"/>
      <c r="B26" s="7"/>
      <c r="C26" s="34"/>
      <c r="D26" s="37" t="s">
        <v>194</v>
      </c>
    </row>
    <row r="27" spans="1:4" s="2" customFormat="1" ht="14.4" x14ac:dyDescent="0.3">
      <c r="A27" s="6">
        <v>22</v>
      </c>
      <c r="B27" s="3" t="s">
        <v>94</v>
      </c>
      <c r="C27" s="71">
        <f>112284765.06+3367650.46+3367650.74</f>
        <v>119020066.25999999</v>
      </c>
      <c r="D27" s="72"/>
    </row>
    <row r="28" spans="1:4" s="2" customFormat="1" ht="14.4" x14ac:dyDescent="0.3">
      <c r="A28" s="6">
        <v>23</v>
      </c>
      <c r="B28" s="3" t="s">
        <v>95</v>
      </c>
      <c r="C28" s="71">
        <f>37258447.73+84883.25</f>
        <v>37343330.979999997</v>
      </c>
      <c r="D28" s="72"/>
    </row>
    <row r="29" spans="1:4" s="2" customFormat="1" ht="14.4" x14ac:dyDescent="0.3">
      <c r="A29" s="6">
        <v>24</v>
      </c>
      <c r="B29" s="3" t="s">
        <v>96</v>
      </c>
      <c r="C29" s="15"/>
      <c r="D29" s="16"/>
    </row>
    <row r="30" spans="1:4" s="2" customFormat="1" ht="14.4" x14ac:dyDescent="0.3">
      <c r="A30" s="6">
        <v>25</v>
      </c>
      <c r="B30" s="3" t="s">
        <v>97</v>
      </c>
      <c r="C30" s="71">
        <v>119020066.26000001</v>
      </c>
      <c r="D30" s="72"/>
    </row>
    <row r="31" spans="1:4" s="2" customFormat="1" ht="14.4" x14ac:dyDescent="0.3">
      <c r="A31" s="6">
        <v>26</v>
      </c>
      <c r="B31" s="3" t="s">
        <v>102</v>
      </c>
      <c r="C31" s="15"/>
      <c r="D31" s="17">
        <v>0</v>
      </c>
    </row>
    <row r="32" spans="1:4" s="2" customFormat="1" ht="15.6" customHeight="1" x14ac:dyDescent="0.25">
      <c r="A32" s="6">
        <v>27</v>
      </c>
      <c r="B32" s="3" t="s">
        <v>98</v>
      </c>
      <c r="C32" s="69">
        <f>C30-C27</f>
        <v>0</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126</v>
      </c>
      <c r="D38" s="60"/>
    </row>
    <row r="39" spans="1:6" s="2" customFormat="1" ht="78.599999999999994" customHeight="1" x14ac:dyDescent="0.3">
      <c r="A39" s="6"/>
      <c r="B39" s="4"/>
      <c r="C39" s="59" t="s">
        <v>127</v>
      </c>
      <c r="D39" s="60"/>
    </row>
    <row r="40" spans="1:6" s="33" customFormat="1" ht="64.95" customHeight="1" x14ac:dyDescent="0.3">
      <c r="A40" s="23">
        <v>34</v>
      </c>
      <c r="B40" s="32" t="s">
        <v>72</v>
      </c>
      <c r="C40" s="61" t="s">
        <v>130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324</v>
      </c>
    </row>
    <row r="53" spans="2:4" ht="15.6" x14ac:dyDescent="0.3">
      <c r="B53" s="10" t="s">
        <v>325</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4">
    <mergeCell ref="C40:D40"/>
    <mergeCell ref="C11:D11"/>
    <mergeCell ref="C30:D30"/>
    <mergeCell ref="C32:D32"/>
    <mergeCell ref="C38:D38"/>
    <mergeCell ref="C39:D39"/>
    <mergeCell ref="C27:D27"/>
    <mergeCell ref="C28:D28"/>
    <mergeCell ref="C13:D13"/>
    <mergeCell ref="C14:D14"/>
    <mergeCell ref="C16:D16"/>
    <mergeCell ref="C18:D18"/>
    <mergeCell ref="C19:D19"/>
    <mergeCell ref="C20:D20"/>
    <mergeCell ref="C17:D17"/>
    <mergeCell ref="C21:D21"/>
    <mergeCell ref="C22:D22"/>
    <mergeCell ref="C23:D23"/>
    <mergeCell ref="A1:D1"/>
    <mergeCell ref="A2:D2"/>
    <mergeCell ref="A3:D3"/>
    <mergeCell ref="C4:D4"/>
    <mergeCell ref="C10:D10"/>
    <mergeCell ref="C9:D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sheetPr>
  <dimension ref="A1:F60"/>
  <sheetViews>
    <sheetView showGridLines="0" topLeftCell="A22" zoomScale="80" zoomScaleNormal="80" workbookViewId="0">
      <selection activeCell="D57" sqref="D56:D5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4" spans="1:4" ht="27.6" x14ac:dyDescent="0.25">
      <c r="A4" s="26" t="s">
        <v>78</v>
      </c>
      <c r="B4" s="8" t="s">
        <v>1</v>
      </c>
      <c r="C4" s="84" t="s">
        <v>36</v>
      </c>
      <c r="D4" s="85"/>
    </row>
    <row r="5" spans="1:4" s="2" customFormat="1" ht="14.4" x14ac:dyDescent="0.3">
      <c r="A5" s="6">
        <v>1</v>
      </c>
      <c r="B5" s="3" t="s">
        <v>77</v>
      </c>
      <c r="C5" s="15" t="s">
        <v>80</v>
      </c>
      <c r="D5" s="16"/>
    </row>
    <row r="6" spans="1:4" s="2" customFormat="1" ht="14.4" x14ac:dyDescent="0.3">
      <c r="A6" s="6">
        <v>2</v>
      </c>
      <c r="B6" s="3" t="s">
        <v>81</v>
      </c>
      <c r="C6" s="46" t="str">
        <f>'tl18-'!C6</f>
        <v>DECEMBER 31,2023</v>
      </c>
      <c r="D6" s="16"/>
    </row>
    <row r="7" spans="1:4" s="2" customFormat="1" ht="14.4" x14ac:dyDescent="0.3">
      <c r="A7" s="6">
        <v>3</v>
      </c>
      <c r="B7" s="3" t="s">
        <v>82</v>
      </c>
      <c r="C7" s="15" t="s">
        <v>83</v>
      </c>
      <c r="D7" s="16"/>
    </row>
    <row r="8" spans="1:4" s="2" customFormat="1" ht="14.4" x14ac:dyDescent="0.3">
      <c r="A8" s="6">
        <v>4</v>
      </c>
      <c r="B8" s="3" t="s">
        <v>84</v>
      </c>
      <c r="C8" s="15" t="s">
        <v>297</v>
      </c>
      <c r="D8" s="16"/>
    </row>
    <row r="9" spans="1:4" s="2" customFormat="1" ht="14.4" x14ac:dyDescent="0.3">
      <c r="A9" s="6">
        <v>5</v>
      </c>
      <c r="B9" s="3" t="s">
        <v>85</v>
      </c>
      <c r="C9" s="73" t="s">
        <v>122</v>
      </c>
      <c r="D9" s="74"/>
    </row>
    <row r="10" spans="1:4" s="2" customFormat="1" ht="14.4" x14ac:dyDescent="0.3">
      <c r="A10" s="6">
        <v>6</v>
      </c>
      <c r="B10" s="3" t="s">
        <v>2</v>
      </c>
      <c r="C10" s="104"/>
      <c r="D10" s="104"/>
    </row>
    <row r="11" spans="1:4" s="2" customFormat="1" ht="14.4" x14ac:dyDescent="0.3">
      <c r="A11" s="6">
        <v>7</v>
      </c>
      <c r="B11" s="3" t="s">
        <v>3</v>
      </c>
      <c r="C11" s="104"/>
      <c r="D11" s="104"/>
    </row>
    <row r="12" spans="1:4" s="2" customFormat="1" ht="14.4" x14ac:dyDescent="0.3">
      <c r="A12" s="6">
        <v>8</v>
      </c>
      <c r="B12" s="3" t="s">
        <v>4</v>
      </c>
      <c r="C12" s="25" t="s">
        <v>136</v>
      </c>
      <c r="D12" s="16"/>
    </row>
    <row r="13" spans="1:4" s="2" customFormat="1" ht="14.4" x14ac:dyDescent="0.3">
      <c r="A13" s="6">
        <v>9</v>
      </c>
      <c r="B13" s="3" t="s">
        <v>86</v>
      </c>
      <c r="C13" s="75">
        <v>50240000</v>
      </c>
      <c r="D13" s="76"/>
    </row>
    <row r="14" spans="1:4" s="2" customFormat="1" ht="14.4" x14ac:dyDescent="0.3">
      <c r="A14" s="6">
        <v>10</v>
      </c>
      <c r="B14" s="3" t="s">
        <v>5</v>
      </c>
      <c r="C14" s="98" t="s">
        <v>132</v>
      </c>
      <c r="D14" s="99"/>
    </row>
    <row r="15" spans="1:4" s="2" customFormat="1" ht="14.4" x14ac:dyDescent="0.3">
      <c r="A15" s="6">
        <v>11</v>
      </c>
      <c r="B15" s="3" t="s">
        <v>87</v>
      </c>
      <c r="C15" s="15" t="s">
        <v>104</v>
      </c>
      <c r="D15" s="16"/>
    </row>
    <row r="16" spans="1:4" s="27" customFormat="1" ht="45.6" customHeight="1" x14ac:dyDescent="0.3">
      <c r="A16" s="23">
        <v>12</v>
      </c>
      <c r="B16" s="24" t="s">
        <v>6</v>
      </c>
      <c r="C16" s="59" t="s">
        <v>37</v>
      </c>
      <c r="D16" s="60"/>
    </row>
    <row r="17" spans="1:4" s="2" customFormat="1" ht="79.95" customHeight="1" x14ac:dyDescent="0.3">
      <c r="A17" s="6">
        <v>13</v>
      </c>
      <c r="B17" s="3" t="s">
        <v>88</v>
      </c>
      <c r="C17" s="59" t="s">
        <v>204</v>
      </c>
      <c r="D17" s="60"/>
    </row>
    <row r="18" spans="1:4" s="2" customFormat="1" ht="14.4" x14ac:dyDescent="0.3">
      <c r="A18" s="6">
        <v>14</v>
      </c>
      <c r="B18" s="3" t="s">
        <v>89</v>
      </c>
      <c r="C18" s="73" t="s">
        <v>128</v>
      </c>
      <c r="D18" s="74"/>
    </row>
    <row r="19" spans="1:4" s="27" customFormat="1" ht="103.95" customHeight="1" x14ac:dyDescent="0.3">
      <c r="A19" s="23">
        <v>15</v>
      </c>
      <c r="B19" s="24" t="s">
        <v>90</v>
      </c>
      <c r="C19" s="61" t="s">
        <v>267</v>
      </c>
      <c r="D19" s="62"/>
    </row>
    <row r="20" spans="1:4" s="2" customFormat="1" ht="14.4" x14ac:dyDescent="0.3">
      <c r="A20" s="6">
        <v>16</v>
      </c>
      <c r="B20" s="3" t="s">
        <v>91</v>
      </c>
      <c r="C20" s="94" t="s">
        <v>129</v>
      </c>
      <c r="D20" s="95"/>
    </row>
    <row r="21" spans="1:4" s="27" customFormat="1" ht="90.6" customHeight="1" x14ac:dyDescent="0.3">
      <c r="A21" s="23">
        <v>17</v>
      </c>
      <c r="B21" s="24" t="s">
        <v>7</v>
      </c>
      <c r="C21" s="61" t="s">
        <v>133</v>
      </c>
      <c r="D21" s="62"/>
    </row>
    <row r="22" spans="1:4" s="2" customFormat="1" ht="14.4" x14ac:dyDescent="0.3">
      <c r="A22" s="6">
        <v>18</v>
      </c>
      <c r="B22" s="3" t="s">
        <v>92</v>
      </c>
      <c r="C22" s="79"/>
      <c r="D22" s="64"/>
    </row>
    <row r="23" spans="1:4" s="2" customFormat="1" ht="14.4" x14ac:dyDescent="0.3">
      <c r="A23" s="6">
        <v>19</v>
      </c>
      <c r="B23" s="3" t="s">
        <v>93</v>
      </c>
      <c r="C23" s="79"/>
      <c r="D23" s="64"/>
    </row>
    <row r="24" spans="1:4" s="2" customFormat="1" ht="14.4" x14ac:dyDescent="0.3">
      <c r="A24" s="6">
        <v>20</v>
      </c>
      <c r="B24" s="3" t="s">
        <v>103</v>
      </c>
      <c r="C24" s="15"/>
      <c r="D24" s="16"/>
    </row>
    <row r="25" spans="1:4" s="2" customFormat="1" ht="14.4" x14ac:dyDescent="0.3">
      <c r="A25" s="6">
        <v>21</v>
      </c>
      <c r="B25" s="7" t="s">
        <v>8</v>
      </c>
      <c r="C25" s="63" t="s">
        <v>193</v>
      </c>
      <c r="D25" s="64"/>
    </row>
    <row r="26" spans="1:4" s="2" customFormat="1" ht="14.4" x14ac:dyDescent="0.3">
      <c r="A26" s="6"/>
      <c r="B26" s="7"/>
      <c r="C26" s="34"/>
      <c r="D26" s="37" t="s">
        <v>194</v>
      </c>
    </row>
    <row r="27" spans="1:4" s="2" customFormat="1" ht="14.4" x14ac:dyDescent="0.3">
      <c r="A27" s="6">
        <v>22</v>
      </c>
      <c r="B27" s="3" t="s">
        <v>94</v>
      </c>
      <c r="C27" s="71">
        <f>47438297.02+1395244.03+1395243.6</f>
        <v>50228784.650000006</v>
      </c>
      <c r="D27" s="72"/>
    </row>
    <row r="28" spans="1:4" s="2" customFormat="1" ht="14.4" x14ac:dyDescent="0.3">
      <c r="A28" s="6">
        <v>23</v>
      </c>
      <c r="B28" s="3" t="s">
        <v>95</v>
      </c>
      <c r="C28" s="71">
        <f>16531459.9+35167.79</f>
        <v>16566627.689999999</v>
      </c>
      <c r="D28" s="72"/>
    </row>
    <row r="29" spans="1:4" s="2" customFormat="1" ht="14.4" x14ac:dyDescent="0.3">
      <c r="A29" s="6">
        <v>24</v>
      </c>
      <c r="B29" s="3" t="s">
        <v>96</v>
      </c>
      <c r="C29" s="15"/>
      <c r="D29" s="16"/>
    </row>
    <row r="30" spans="1:4" s="2" customFormat="1" ht="14.4" x14ac:dyDescent="0.3">
      <c r="A30" s="6">
        <v>25</v>
      </c>
      <c r="B30" s="3" t="s">
        <v>97</v>
      </c>
      <c r="C30" s="71">
        <v>50228784.649999999</v>
      </c>
      <c r="D30" s="72"/>
    </row>
    <row r="31" spans="1:4" s="2" customFormat="1" ht="14.4" x14ac:dyDescent="0.3">
      <c r="A31" s="6">
        <v>26</v>
      </c>
      <c r="B31" s="3" t="s">
        <v>102</v>
      </c>
      <c r="C31" s="15"/>
      <c r="D31" s="17">
        <v>0</v>
      </c>
    </row>
    <row r="32" spans="1:4" s="2" customFormat="1" ht="15.6" customHeight="1" x14ac:dyDescent="0.25">
      <c r="A32" s="6">
        <v>27</v>
      </c>
      <c r="B32" s="3" t="s">
        <v>98</v>
      </c>
      <c r="C32" s="69">
        <f>C30-C27</f>
        <v>0</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126</v>
      </c>
      <c r="D38" s="60"/>
    </row>
    <row r="39" spans="1:6" s="2" customFormat="1" ht="78.599999999999994" customHeight="1" x14ac:dyDescent="0.3">
      <c r="A39" s="6"/>
      <c r="B39" s="4"/>
      <c r="C39" s="59" t="s">
        <v>127</v>
      </c>
      <c r="D39" s="60"/>
    </row>
    <row r="40" spans="1:6" s="33" customFormat="1" ht="64.95" customHeight="1" x14ac:dyDescent="0.3">
      <c r="A40" s="23">
        <v>34</v>
      </c>
      <c r="B40" s="32" t="s">
        <v>72</v>
      </c>
      <c r="C40" s="61" t="s">
        <v>130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324</v>
      </c>
    </row>
    <row r="53" spans="2:4" ht="15.6" x14ac:dyDescent="0.3">
      <c r="B53" s="10" t="s">
        <v>325</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5">
    <mergeCell ref="C40:D40"/>
    <mergeCell ref="C22:D22"/>
    <mergeCell ref="C23:D23"/>
    <mergeCell ref="C27:D27"/>
    <mergeCell ref="C28:D28"/>
    <mergeCell ref="C25:D25"/>
    <mergeCell ref="C30:D30"/>
    <mergeCell ref="C32:D32"/>
    <mergeCell ref="C16:D16"/>
    <mergeCell ref="C19:D19"/>
    <mergeCell ref="C21:D21"/>
    <mergeCell ref="C39:D39"/>
    <mergeCell ref="C10:D10"/>
    <mergeCell ref="C11:D11"/>
    <mergeCell ref="C38:D38"/>
    <mergeCell ref="C18:D18"/>
    <mergeCell ref="C20:D20"/>
    <mergeCell ref="C14:D14"/>
    <mergeCell ref="C17:D17"/>
    <mergeCell ref="A1:D1"/>
    <mergeCell ref="A2:D2"/>
    <mergeCell ref="A3:D3"/>
    <mergeCell ref="C4:D4"/>
    <mergeCell ref="C13:D13"/>
    <mergeCell ref="C9:D9"/>
  </mergeCells>
  <printOptions horizontalCentered="1"/>
  <pageMargins left="0.23622047244094491" right="0.23622047244094491" top="0.74803149606299213" bottom="0.74803149606299213" header="0.31496062992125984" footer="0.31496062992125984"/>
  <pageSetup paperSize="132" scale="71" orientation="portrait" r:id="rId1"/>
  <headerFooter>
    <oddHeader>&amp;RAnnex "A"</oddHeader>
  </headerFooter>
  <rowBreaks count="1" manualBreakCount="1">
    <brk id="53" max="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7"/>
  </sheetPr>
  <dimension ref="A1:F60"/>
  <sheetViews>
    <sheetView showGridLines="0" topLeftCell="C25" zoomScale="80" zoomScaleNormal="80" workbookViewId="0">
      <selection activeCell="G17" sqref="G1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4" spans="1:4" ht="4.2" customHeight="1" x14ac:dyDescent="0.25"/>
    <row r="5" spans="1:4" ht="27.6" x14ac:dyDescent="0.25">
      <c r="A5" s="26" t="s">
        <v>78</v>
      </c>
      <c r="B5" s="8" t="s">
        <v>1</v>
      </c>
      <c r="C5" s="84" t="s">
        <v>33</v>
      </c>
      <c r="D5" s="85"/>
    </row>
    <row r="6" spans="1:4" s="2" customFormat="1" ht="14.4" x14ac:dyDescent="0.3">
      <c r="A6" s="6">
        <v>1</v>
      </c>
      <c r="B6" s="3" t="s">
        <v>77</v>
      </c>
      <c r="C6" s="15" t="s">
        <v>80</v>
      </c>
      <c r="D6" s="16"/>
    </row>
    <row r="7" spans="1:4" s="2" customFormat="1" ht="14.4" x14ac:dyDescent="0.3">
      <c r="A7" s="6">
        <v>2</v>
      </c>
      <c r="B7" s="3" t="s">
        <v>81</v>
      </c>
      <c r="C7" s="46" t="s">
        <v>280</v>
      </c>
      <c r="D7" s="16"/>
    </row>
    <row r="8" spans="1:4" s="2" customFormat="1" ht="14.4" x14ac:dyDescent="0.3">
      <c r="A8" s="6">
        <v>3</v>
      </c>
      <c r="B8" s="3" t="s">
        <v>82</v>
      </c>
      <c r="C8" s="15" t="s">
        <v>83</v>
      </c>
      <c r="D8" s="16"/>
    </row>
    <row r="9" spans="1:4" s="2" customFormat="1" ht="14.4" x14ac:dyDescent="0.3">
      <c r="A9" s="6">
        <v>4</v>
      </c>
      <c r="B9" s="3" t="s">
        <v>84</v>
      </c>
      <c r="C9" s="73" t="s">
        <v>121</v>
      </c>
      <c r="D9" s="74"/>
    </row>
    <row r="10" spans="1:4" s="2" customFormat="1" ht="14.4" x14ac:dyDescent="0.3">
      <c r="A10" s="6">
        <v>5</v>
      </c>
      <c r="B10" s="3" t="s">
        <v>85</v>
      </c>
      <c r="C10" s="73" t="s">
        <v>122</v>
      </c>
      <c r="D10" s="74"/>
    </row>
    <row r="11" spans="1:4" s="2" customFormat="1" ht="14.4" x14ac:dyDescent="0.3">
      <c r="A11" s="6">
        <v>6</v>
      </c>
      <c r="B11" s="3" t="s">
        <v>2</v>
      </c>
      <c r="C11" s="15"/>
      <c r="D11" s="16"/>
    </row>
    <row r="12" spans="1:4" s="2" customFormat="1" ht="14.4" x14ac:dyDescent="0.3">
      <c r="A12" s="6">
        <v>7</v>
      </c>
      <c r="B12" s="3" t="s">
        <v>3</v>
      </c>
      <c r="C12" s="15"/>
      <c r="D12" s="16"/>
    </row>
    <row r="13" spans="1:4" s="2" customFormat="1" ht="14.4" x14ac:dyDescent="0.3">
      <c r="A13" s="6">
        <v>8</v>
      </c>
      <c r="B13" s="3" t="s">
        <v>4</v>
      </c>
      <c r="C13" s="28" t="s">
        <v>137</v>
      </c>
      <c r="D13" s="16"/>
    </row>
    <row r="14" spans="1:4" s="2" customFormat="1" ht="14.4" x14ac:dyDescent="0.3">
      <c r="A14" s="6">
        <v>9</v>
      </c>
      <c r="B14" s="3" t="s">
        <v>86</v>
      </c>
      <c r="C14" s="75" t="s">
        <v>29</v>
      </c>
      <c r="D14" s="76"/>
    </row>
    <row r="15" spans="1:4" s="2" customFormat="1" ht="14.4" x14ac:dyDescent="0.3">
      <c r="A15" s="6">
        <v>10</v>
      </c>
      <c r="B15" s="3" t="s">
        <v>5</v>
      </c>
      <c r="C15" s="98" t="s">
        <v>131</v>
      </c>
      <c r="D15" s="99"/>
    </row>
    <row r="16" spans="1:4" s="2" customFormat="1" ht="14.4" x14ac:dyDescent="0.3">
      <c r="A16" s="6">
        <v>11</v>
      </c>
      <c r="B16" s="3" t="s">
        <v>87</v>
      </c>
      <c r="C16" s="15" t="s">
        <v>104</v>
      </c>
      <c r="D16" s="16"/>
    </row>
    <row r="17" spans="1:4" s="27" customFormat="1" ht="45.6" customHeight="1" x14ac:dyDescent="0.3">
      <c r="A17" s="23">
        <v>12</v>
      </c>
      <c r="B17" s="24" t="s">
        <v>6</v>
      </c>
      <c r="C17" s="59" t="s">
        <v>62</v>
      </c>
      <c r="D17" s="60"/>
    </row>
    <row r="18" spans="1:4" s="2" customFormat="1" ht="78.599999999999994" customHeight="1" x14ac:dyDescent="0.3">
      <c r="A18" s="6">
        <v>13</v>
      </c>
      <c r="B18" s="3" t="s">
        <v>88</v>
      </c>
      <c r="C18" s="59" t="s">
        <v>205</v>
      </c>
      <c r="D18" s="60"/>
    </row>
    <row r="19" spans="1:4" s="2" customFormat="1" ht="14.4" x14ac:dyDescent="0.3">
      <c r="A19" s="6">
        <v>14</v>
      </c>
      <c r="B19" s="3" t="s">
        <v>89</v>
      </c>
      <c r="C19" s="15" t="s">
        <v>31</v>
      </c>
      <c r="D19" s="16"/>
    </row>
    <row r="20" spans="1:4" s="27" customFormat="1" ht="105.6" customHeight="1" x14ac:dyDescent="0.3">
      <c r="A20" s="23">
        <v>15</v>
      </c>
      <c r="B20" s="24" t="s">
        <v>90</v>
      </c>
      <c r="C20" s="61" t="s">
        <v>246</v>
      </c>
      <c r="D20" s="62"/>
    </row>
    <row r="21" spans="1:4" s="2" customFormat="1" ht="14.4" x14ac:dyDescent="0.3">
      <c r="A21" s="6">
        <v>16</v>
      </c>
      <c r="B21" s="3" t="s">
        <v>91</v>
      </c>
      <c r="C21" s="15" t="s">
        <v>106</v>
      </c>
      <c r="D21" s="16"/>
    </row>
    <row r="22" spans="1:4" s="27" customFormat="1" ht="90.6" customHeight="1" x14ac:dyDescent="0.3">
      <c r="A22" s="23">
        <v>17</v>
      </c>
      <c r="B22" s="24" t="s">
        <v>7</v>
      </c>
      <c r="C22" s="61" t="s">
        <v>107</v>
      </c>
      <c r="D22" s="62"/>
    </row>
    <row r="23" spans="1:4" s="2" customFormat="1" ht="14.4" x14ac:dyDescent="0.25">
      <c r="A23" s="6">
        <v>18</v>
      </c>
      <c r="B23" s="3" t="s">
        <v>92</v>
      </c>
      <c r="C23" s="105">
        <v>17853507.280000001</v>
      </c>
      <c r="D23" s="106"/>
    </row>
    <row r="24" spans="1:4" s="2" customFormat="1" ht="15.6" customHeight="1" x14ac:dyDescent="0.25">
      <c r="A24" s="6">
        <v>19</v>
      </c>
      <c r="B24" s="3" t="s">
        <v>93</v>
      </c>
      <c r="C24" s="69">
        <v>646835.02</v>
      </c>
      <c r="D24" s="70"/>
    </row>
    <row r="25" spans="1:4" s="2" customFormat="1" ht="14.4" x14ac:dyDescent="0.3">
      <c r="A25" s="6">
        <v>20</v>
      </c>
      <c r="B25" s="3" t="s">
        <v>103</v>
      </c>
      <c r="C25" s="15"/>
      <c r="D25" s="16"/>
    </row>
    <row r="26" spans="1:4" s="2" customFormat="1" ht="14.4" x14ac:dyDescent="0.3">
      <c r="A26" s="6">
        <v>21</v>
      </c>
      <c r="B26" s="7" t="s">
        <v>8</v>
      </c>
      <c r="C26" s="15"/>
      <c r="D26" s="35" t="s">
        <v>196</v>
      </c>
    </row>
    <row r="27" spans="1:4" s="2" customFormat="1" ht="14.4" x14ac:dyDescent="0.3">
      <c r="A27" s="6">
        <v>22</v>
      </c>
      <c r="B27" s="3" t="s">
        <v>94</v>
      </c>
      <c r="C27" s="15"/>
      <c r="D27" s="17">
        <f>123961133.81+4463376.83+4463376.83+4463376.83+4463376.83+4463376.86</f>
        <v>146278017.99000004</v>
      </c>
    </row>
    <row r="28" spans="1:4" s="2" customFormat="1" ht="14.4" x14ac:dyDescent="0.3">
      <c r="A28" s="6">
        <v>23</v>
      </c>
      <c r="B28" s="3" t="s">
        <v>95</v>
      </c>
      <c r="C28" s="15"/>
      <c r="D28" s="17">
        <f>38215339.88+306016.45+296045.88+222869+146252.02+72331.16</f>
        <v>39258854.390000008</v>
      </c>
    </row>
    <row r="29" spans="1:4" s="2" customFormat="1" ht="14.4" x14ac:dyDescent="0.3">
      <c r="A29" s="6">
        <v>24</v>
      </c>
      <c r="B29" s="3" t="s">
        <v>96</v>
      </c>
      <c r="C29" s="15"/>
      <c r="D29" s="16"/>
    </row>
    <row r="30" spans="1:4" s="2" customFormat="1" ht="15.6" customHeight="1" x14ac:dyDescent="0.25">
      <c r="A30" s="6">
        <v>25</v>
      </c>
      <c r="B30" s="3" t="s">
        <v>97</v>
      </c>
      <c r="C30" s="107">
        <f>145041017.99+1237000</f>
        <v>146278017.99000001</v>
      </c>
      <c r="D30" s="108"/>
    </row>
    <row r="31" spans="1:4" s="2" customFormat="1" ht="14.4" x14ac:dyDescent="0.3">
      <c r="A31" s="6">
        <v>26</v>
      </c>
      <c r="B31" s="3" t="s">
        <v>102</v>
      </c>
      <c r="C31" s="15"/>
      <c r="D31" s="17">
        <v>0</v>
      </c>
    </row>
    <row r="32" spans="1:4" s="2" customFormat="1" ht="14.4" x14ac:dyDescent="0.3">
      <c r="A32" s="6">
        <v>27</v>
      </c>
      <c r="B32" s="3" t="s">
        <v>98</v>
      </c>
      <c r="C32" s="15"/>
      <c r="D32" s="17">
        <f>22316884.18-4463376.83-4463376.83-4463376.83-4463376.83-4463376.86</f>
        <v>0</v>
      </c>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14.4" x14ac:dyDescent="0.3">
      <c r="A38" s="6">
        <v>33</v>
      </c>
      <c r="B38" s="4" t="s">
        <v>10</v>
      </c>
      <c r="C38" s="15" t="s">
        <v>108</v>
      </c>
      <c r="D38" s="16"/>
    </row>
    <row r="39" spans="1:6" s="2" customFormat="1" ht="70.2" customHeight="1" x14ac:dyDescent="0.3">
      <c r="A39" s="6"/>
      <c r="B39" s="4"/>
      <c r="C39" s="59" t="s">
        <v>114</v>
      </c>
      <c r="D39" s="60"/>
    </row>
    <row r="40" spans="1:6" s="2" customFormat="1" ht="33" customHeight="1" x14ac:dyDescent="0.3">
      <c r="A40" s="6"/>
      <c r="B40" s="4"/>
      <c r="C40" s="59" t="s">
        <v>113</v>
      </c>
      <c r="D40" s="60"/>
    </row>
    <row r="41" spans="1:6" s="2" customFormat="1" ht="32.4" customHeight="1" x14ac:dyDescent="0.25">
      <c r="A41" s="6">
        <v>34</v>
      </c>
      <c r="B41" s="3" t="s">
        <v>72</v>
      </c>
      <c r="C41" s="61" t="s">
        <v>170</v>
      </c>
      <c r="D41" s="62"/>
    </row>
    <row r="42" spans="1:6" x14ac:dyDescent="0.25">
      <c r="A42" s="18"/>
      <c r="E42" s="19"/>
      <c r="F42" s="19"/>
    </row>
    <row r="43" spans="1:6" x14ac:dyDescent="0.25">
      <c r="A43" s="19"/>
      <c r="B43" s="19"/>
      <c r="C43" s="19"/>
      <c r="D43" s="19"/>
      <c r="E43" s="19"/>
      <c r="F43" s="19"/>
    </row>
    <row r="44" spans="1:6" x14ac:dyDescent="0.25">
      <c r="B44" s="19"/>
      <c r="C44" s="19"/>
      <c r="D44" s="19"/>
      <c r="E44" s="19"/>
      <c r="F44" s="19"/>
    </row>
    <row r="45" spans="1:6" ht="15.6" x14ac:dyDescent="0.3">
      <c r="A45" s="20"/>
      <c r="B45" s="19"/>
      <c r="C45" s="21"/>
      <c r="D45" s="2"/>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298</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18">
    <mergeCell ref="C41:D41"/>
    <mergeCell ref="C15:D15"/>
    <mergeCell ref="C9:D9"/>
    <mergeCell ref="C10:D10"/>
    <mergeCell ref="C23:D23"/>
    <mergeCell ref="C24:D24"/>
    <mergeCell ref="C17:D17"/>
    <mergeCell ref="C20:D20"/>
    <mergeCell ref="C22:D22"/>
    <mergeCell ref="C39:D39"/>
    <mergeCell ref="C40:D40"/>
    <mergeCell ref="C30:D30"/>
    <mergeCell ref="C18:D18"/>
    <mergeCell ref="A1:D1"/>
    <mergeCell ref="A2:D2"/>
    <mergeCell ref="A3:D3"/>
    <mergeCell ref="C5:D5"/>
    <mergeCell ref="C14:D14"/>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rowBreaks count="1" manualBreakCount="1">
    <brk id="53"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F53"/>
  <sheetViews>
    <sheetView showGridLines="0" topLeftCell="A13"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5" x14ac:dyDescent="0.25">
      <c r="A1" s="83" t="s">
        <v>0</v>
      </c>
      <c r="B1" s="83"/>
      <c r="C1" s="83"/>
      <c r="D1" s="83"/>
    </row>
    <row r="2" spans="1:5" x14ac:dyDescent="0.25">
      <c r="A2" s="83" t="s">
        <v>76</v>
      </c>
      <c r="B2" s="83"/>
      <c r="C2" s="83"/>
      <c r="D2" s="83"/>
    </row>
    <row r="3" spans="1:5" x14ac:dyDescent="0.25">
      <c r="A3" s="83"/>
      <c r="B3" s="83"/>
      <c r="C3" s="83"/>
      <c r="D3" s="83"/>
    </row>
    <row r="5" spans="1:5" ht="27.6" x14ac:dyDescent="0.25">
      <c r="A5" s="26" t="s">
        <v>78</v>
      </c>
      <c r="B5" s="8" t="s">
        <v>1</v>
      </c>
      <c r="C5" s="84" t="s">
        <v>332</v>
      </c>
      <c r="D5" s="85"/>
    </row>
    <row r="6" spans="1:5" s="2" customFormat="1" ht="14.4" x14ac:dyDescent="0.3">
      <c r="A6" s="6">
        <v>1</v>
      </c>
      <c r="B6" s="3" t="s">
        <v>77</v>
      </c>
      <c r="C6" s="15" t="s">
        <v>80</v>
      </c>
      <c r="D6" s="16"/>
    </row>
    <row r="7" spans="1:5" s="2" customFormat="1" ht="14.4" x14ac:dyDescent="0.3">
      <c r="A7" s="6">
        <v>2</v>
      </c>
      <c r="B7" s="3" t="s">
        <v>81</v>
      </c>
      <c r="C7" s="46" t="s">
        <v>333</v>
      </c>
      <c r="D7" s="16"/>
    </row>
    <row r="8" spans="1:5" s="2" customFormat="1" ht="14.4" x14ac:dyDescent="0.3">
      <c r="A8" s="6">
        <v>3</v>
      </c>
      <c r="B8" s="3" t="s">
        <v>82</v>
      </c>
      <c r="C8" s="15" t="s">
        <v>299</v>
      </c>
      <c r="D8" s="16"/>
    </row>
    <row r="9" spans="1:5" s="2" customFormat="1" ht="14.4" x14ac:dyDescent="0.3">
      <c r="A9" s="6">
        <v>4</v>
      </c>
      <c r="B9" s="3" t="s">
        <v>84</v>
      </c>
      <c r="C9" s="15" t="s">
        <v>300</v>
      </c>
      <c r="D9" s="16"/>
    </row>
    <row r="10" spans="1:5" s="2" customFormat="1" ht="14.4" x14ac:dyDescent="0.3">
      <c r="A10" s="6">
        <v>5</v>
      </c>
      <c r="B10" s="3" t="s">
        <v>85</v>
      </c>
      <c r="C10" s="73" t="s">
        <v>301</v>
      </c>
      <c r="D10" s="74"/>
    </row>
    <row r="11" spans="1:5" s="2" customFormat="1" ht="14.4" x14ac:dyDescent="0.3">
      <c r="A11" s="6">
        <v>6</v>
      </c>
      <c r="B11" s="3" t="s">
        <v>2</v>
      </c>
      <c r="C11" s="73" t="s">
        <v>318</v>
      </c>
      <c r="D11" s="74"/>
    </row>
    <row r="12" spans="1:5" s="2" customFormat="1" ht="14.4" x14ac:dyDescent="0.3">
      <c r="A12" s="6">
        <v>7</v>
      </c>
      <c r="B12" s="3" t="s">
        <v>3</v>
      </c>
      <c r="C12" s="73" t="s">
        <v>319</v>
      </c>
      <c r="D12" s="74"/>
    </row>
    <row r="13" spans="1:5" s="2" customFormat="1" ht="31.95" customHeight="1" x14ac:dyDescent="0.3">
      <c r="A13" s="6">
        <v>8</v>
      </c>
      <c r="B13" s="3" t="s">
        <v>4</v>
      </c>
      <c r="C13" s="81" t="s">
        <v>321</v>
      </c>
      <c r="D13" s="82"/>
      <c r="E13" s="52"/>
    </row>
    <row r="14" spans="1:5" s="2" customFormat="1" ht="14.4" x14ac:dyDescent="0.3">
      <c r="A14" s="6">
        <v>9</v>
      </c>
      <c r="B14" s="3" t="s">
        <v>86</v>
      </c>
      <c r="C14" s="75">
        <v>96847000</v>
      </c>
      <c r="D14" s="76"/>
    </row>
    <row r="15" spans="1:5" s="2" customFormat="1" ht="14.4" x14ac:dyDescent="0.3">
      <c r="A15" s="6">
        <v>10</v>
      </c>
      <c r="B15" s="3" t="s">
        <v>5</v>
      </c>
      <c r="C15" s="77" t="s">
        <v>316</v>
      </c>
      <c r="D15" s="78"/>
    </row>
    <row r="16" spans="1:5" s="2" customFormat="1" ht="14.4" x14ac:dyDescent="0.3">
      <c r="A16" s="6">
        <v>11</v>
      </c>
      <c r="B16" s="3" t="s">
        <v>87</v>
      </c>
      <c r="C16" s="15" t="s">
        <v>104</v>
      </c>
      <c r="D16" s="16"/>
    </row>
    <row r="17" spans="1:4" s="27" customFormat="1" ht="62.4" customHeight="1" x14ac:dyDescent="0.3">
      <c r="A17" s="23">
        <v>12</v>
      </c>
      <c r="B17" s="24" t="s">
        <v>6</v>
      </c>
      <c r="C17" s="81" t="s">
        <v>302</v>
      </c>
      <c r="D17" s="82"/>
    </row>
    <row r="18" spans="1:4" s="2" customFormat="1" ht="38.4" customHeight="1" x14ac:dyDescent="0.3">
      <c r="A18" s="6">
        <v>13</v>
      </c>
      <c r="B18" s="3" t="s">
        <v>88</v>
      </c>
      <c r="C18" s="59" t="s">
        <v>307</v>
      </c>
      <c r="D18" s="60"/>
    </row>
    <row r="19" spans="1:4" s="2" customFormat="1" ht="30.6" customHeight="1" x14ac:dyDescent="0.3">
      <c r="A19" s="6">
        <v>14</v>
      </c>
      <c r="B19" s="3" t="s">
        <v>89</v>
      </c>
      <c r="C19" s="59" t="s">
        <v>307</v>
      </c>
      <c r="D19" s="60"/>
    </row>
    <row r="20" spans="1:4" s="27" customFormat="1" ht="60" customHeight="1" x14ac:dyDescent="0.3">
      <c r="A20" s="23">
        <v>15</v>
      </c>
      <c r="B20" s="24" t="s">
        <v>90</v>
      </c>
      <c r="C20" s="61" t="s">
        <v>342</v>
      </c>
      <c r="D20" s="62"/>
    </row>
    <row r="21" spans="1:4" s="2" customFormat="1" ht="45" customHeight="1" x14ac:dyDescent="0.3">
      <c r="A21" s="6">
        <v>16</v>
      </c>
      <c r="B21" s="3" t="s">
        <v>91</v>
      </c>
      <c r="C21" s="59" t="s">
        <v>306</v>
      </c>
      <c r="D21" s="60"/>
    </row>
    <row r="22" spans="1:4" s="27" customFormat="1" ht="106.95" customHeight="1" x14ac:dyDescent="0.3">
      <c r="A22" s="23">
        <v>17</v>
      </c>
      <c r="B22" s="24" t="s">
        <v>7</v>
      </c>
      <c r="C22" s="61" t="s">
        <v>303</v>
      </c>
      <c r="D22" s="62"/>
    </row>
    <row r="23" spans="1:4" s="2" customFormat="1" ht="14.4" x14ac:dyDescent="0.3">
      <c r="A23" s="6">
        <v>18</v>
      </c>
      <c r="B23" s="3" t="s">
        <v>92</v>
      </c>
      <c r="C23" s="90">
        <v>0</v>
      </c>
      <c r="D23" s="91">
        <v>3070075.1711111111</v>
      </c>
    </row>
    <row r="24" spans="1:4" s="2" customFormat="1" ht="14.4" x14ac:dyDescent="0.3">
      <c r="A24" s="6">
        <v>19</v>
      </c>
      <c r="B24" s="3" t="s">
        <v>93</v>
      </c>
      <c r="C24" s="90">
        <f>3070075.17111111</f>
        <v>3070075.1711111101</v>
      </c>
      <c r="D24" s="91"/>
    </row>
    <row r="25" spans="1:4" s="2" customFormat="1" ht="14.4" x14ac:dyDescent="0.3">
      <c r="A25" s="6">
        <v>20</v>
      </c>
      <c r="B25" s="3" t="s">
        <v>103</v>
      </c>
      <c r="C25" s="56"/>
      <c r="D25" s="57">
        <f>30700.7517111111</f>
        <v>30700.751711111101</v>
      </c>
    </row>
    <row r="26" spans="1:4" s="2" customFormat="1" ht="14.4" x14ac:dyDescent="0.3">
      <c r="A26" s="6">
        <v>21</v>
      </c>
      <c r="B26" s="7" t="s">
        <v>8</v>
      </c>
      <c r="C26" s="63" t="s">
        <v>323</v>
      </c>
      <c r="D26" s="64"/>
    </row>
    <row r="27" spans="1:4" s="2" customFormat="1" ht="14.4" x14ac:dyDescent="0.3">
      <c r="A27" s="6">
        <v>22</v>
      </c>
      <c r="B27" s="3" t="s">
        <v>94</v>
      </c>
      <c r="C27" s="65">
        <v>0</v>
      </c>
      <c r="D27" s="66"/>
    </row>
    <row r="28" spans="1:4" s="2" customFormat="1" ht="14.4" x14ac:dyDescent="0.3">
      <c r="A28" s="6">
        <v>23</v>
      </c>
      <c r="B28" s="3" t="s">
        <v>95</v>
      </c>
      <c r="C28" s="88">
        <v>706906.03</v>
      </c>
      <c r="D28" s="89">
        <v>132382.84</v>
      </c>
    </row>
    <row r="29" spans="1:4" s="2" customFormat="1" ht="14.4" x14ac:dyDescent="0.3">
      <c r="A29" s="6">
        <v>24</v>
      </c>
      <c r="B29" s="3" t="s">
        <v>96</v>
      </c>
      <c r="C29" s="15"/>
      <c r="D29" s="54">
        <f>2647.66+1021.65+649.05+2750.71</f>
        <v>7069.07</v>
      </c>
    </row>
    <row r="30" spans="1:4" s="2" customFormat="1" ht="15.6" customHeight="1" x14ac:dyDescent="0.25">
      <c r="A30" s="6">
        <v>25</v>
      </c>
      <c r="B30" s="3" t="s">
        <v>97</v>
      </c>
      <c r="C30" s="67">
        <f>12950495+14865668.27+6645553.72</f>
        <v>34461716.990000002</v>
      </c>
      <c r="D30" s="68"/>
    </row>
    <row r="31" spans="1:4" s="2" customFormat="1" ht="14.4" x14ac:dyDescent="0.3">
      <c r="A31" s="6">
        <v>26</v>
      </c>
      <c r="B31" s="3" t="s">
        <v>102</v>
      </c>
      <c r="C31" s="15"/>
      <c r="D31" s="17">
        <f>C14-C30</f>
        <v>62385283.009999998</v>
      </c>
    </row>
    <row r="32" spans="1:4" s="2" customFormat="1" ht="15.6" customHeight="1" x14ac:dyDescent="0.25">
      <c r="A32" s="6">
        <v>27</v>
      </c>
      <c r="B32" s="3" t="s">
        <v>98</v>
      </c>
      <c r="C32" s="69">
        <f>C30-C27</f>
        <v>34461716.990000002</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312</v>
      </c>
      <c r="D38" s="60"/>
    </row>
    <row r="39" spans="1:6" s="2" customFormat="1" ht="47.4" customHeight="1" x14ac:dyDescent="0.3">
      <c r="A39" s="6"/>
      <c r="B39" s="4"/>
      <c r="C39" s="59" t="s">
        <v>313</v>
      </c>
      <c r="D39" s="60"/>
    </row>
    <row r="40" spans="1:6" s="33" customFormat="1" ht="40.950000000000003" customHeight="1" x14ac:dyDescent="0.3">
      <c r="A40" s="23">
        <v>34</v>
      </c>
      <c r="B40" s="32" t="s">
        <v>72</v>
      </c>
      <c r="C40" s="61" t="s">
        <v>314</v>
      </c>
      <c r="D40" s="62"/>
    </row>
    <row r="41" spans="1:6" x14ac:dyDescent="0.25">
      <c r="A41" s="18"/>
      <c r="B41" s="55"/>
      <c r="E41" s="19"/>
      <c r="F41" s="19"/>
    </row>
    <row r="42" spans="1:6" x14ac:dyDescent="0.25">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298</v>
      </c>
    </row>
    <row r="50" spans="2:4" ht="15.6" x14ac:dyDescent="0.3">
      <c r="B50" s="10" t="s">
        <v>14</v>
      </c>
    </row>
    <row r="51" spans="2:4" s="2" customFormat="1" x14ac:dyDescent="0.25">
      <c r="D51" s="1"/>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12:D12"/>
    <mergeCell ref="C14:D14"/>
    <mergeCell ref="C15:D15"/>
    <mergeCell ref="C17:D17"/>
    <mergeCell ref="C18:D18"/>
    <mergeCell ref="C39:D39"/>
    <mergeCell ref="C40:D40"/>
    <mergeCell ref="C13:D13"/>
    <mergeCell ref="C26:D26"/>
    <mergeCell ref="C27:D27"/>
    <mergeCell ref="C28:D28"/>
    <mergeCell ref="C30:D30"/>
    <mergeCell ref="C32:D32"/>
    <mergeCell ref="C38:D38"/>
    <mergeCell ref="C20:D20"/>
    <mergeCell ref="C21:D21"/>
    <mergeCell ref="C22:D22"/>
    <mergeCell ref="C23:D23"/>
    <mergeCell ref="C24:D24"/>
    <mergeCell ref="C19:D19"/>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7"/>
  </sheetPr>
  <dimension ref="A1:F57"/>
  <sheetViews>
    <sheetView showGridLines="0" topLeftCell="A22" zoomScale="80" zoomScaleNormal="80" workbookViewId="0">
      <selection activeCell="A31" sqref="A31:XFD31"/>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4" spans="1:4" ht="27.6" x14ac:dyDescent="0.25">
      <c r="A4" s="26" t="s">
        <v>78</v>
      </c>
      <c r="B4" s="8" t="s">
        <v>1</v>
      </c>
      <c r="C4" s="84" t="s">
        <v>214</v>
      </c>
      <c r="D4" s="85"/>
    </row>
    <row r="5" spans="1:4" s="2" customFormat="1" ht="14.4" x14ac:dyDescent="0.3">
      <c r="A5" s="6">
        <v>1</v>
      </c>
      <c r="B5" s="3" t="s">
        <v>77</v>
      </c>
      <c r="C5" s="15" t="s">
        <v>80</v>
      </c>
      <c r="D5" s="16"/>
    </row>
    <row r="6" spans="1:4" s="2" customFormat="1" ht="14.4" x14ac:dyDescent="0.3">
      <c r="A6" s="6">
        <v>2</v>
      </c>
      <c r="B6" s="3" t="s">
        <v>81</v>
      </c>
      <c r="C6" s="46" t="s">
        <v>280</v>
      </c>
      <c r="D6" s="16"/>
    </row>
    <row r="7" spans="1:4" s="2" customFormat="1" ht="14.4" x14ac:dyDescent="0.3">
      <c r="A7" s="6">
        <v>3</v>
      </c>
      <c r="B7" s="3" t="s">
        <v>82</v>
      </c>
      <c r="C7" s="15" t="s">
        <v>83</v>
      </c>
      <c r="D7" s="16"/>
    </row>
    <row r="8" spans="1:4" s="2" customFormat="1" ht="14.4" x14ac:dyDescent="0.3">
      <c r="A8" s="6">
        <v>4</v>
      </c>
      <c r="B8" s="3" t="s">
        <v>84</v>
      </c>
      <c r="C8" s="73" t="s">
        <v>121</v>
      </c>
      <c r="D8" s="74"/>
    </row>
    <row r="9" spans="1:4" s="2" customFormat="1" ht="14.4" x14ac:dyDescent="0.3">
      <c r="A9" s="6">
        <v>5</v>
      </c>
      <c r="B9" s="3" t="s">
        <v>85</v>
      </c>
      <c r="C9" s="73" t="s">
        <v>122</v>
      </c>
      <c r="D9" s="74"/>
    </row>
    <row r="10" spans="1:4" s="2" customFormat="1" ht="14.4" x14ac:dyDescent="0.3">
      <c r="A10" s="6">
        <v>6</v>
      </c>
      <c r="B10" s="3" t="s">
        <v>2</v>
      </c>
      <c r="C10" s="15"/>
      <c r="D10" s="16"/>
    </row>
    <row r="11" spans="1:4" s="2" customFormat="1" ht="14.4" x14ac:dyDescent="0.3">
      <c r="A11" s="6">
        <v>7</v>
      </c>
      <c r="B11" s="3" t="s">
        <v>3</v>
      </c>
      <c r="C11" s="15"/>
      <c r="D11" s="16"/>
    </row>
    <row r="12" spans="1:4" s="2" customFormat="1" ht="14.4" x14ac:dyDescent="0.3">
      <c r="A12" s="6">
        <v>8</v>
      </c>
      <c r="B12" s="3" t="s">
        <v>4</v>
      </c>
      <c r="C12" s="28" t="s">
        <v>137</v>
      </c>
      <c r="D12" s="16"/>
    </row>
    <row r="13" spans="1:4" s="2" customFormat="1" ht="14.4" x14ac:dyDescent="0.3">
      <c r="A13" s="6">
        <v>9</v>
      </c>
      <c r="B13" s="3" t="s">
        <v>86</v>
      </c>
      <c r="C13" s="109">
        <v>96841000</v>
      </c>
      <c r="D13" s="110"/>
    </row>
    <row r="14" spans="1:4" s="2" customFormat="1" ht="14.4" x14ac:dyDescent="0.3">
      <c r="A14" s="6">
        <v>10</v>
      </c>
      <c r="B14" s="3" t="s">
        <v>5</v>
      </c>
      <c r="C14" s="109" t="s">
        <v>119</v>
      </c>
      <c r="D14" s="110"/>
    </row>
    <row r="15" spans="1:4" s="2" customFormat="1" ht="14.4" x14ac:dyDescent="0.3">
      <c r="A15" s="6">
        <v>11</v>
      </c>
      <c r="B15" s="3" t="s">
        <v>87</v>
      </c>
      <c r="C15" s="15" t="s">
        <v>104</v>
      </c>
      <c r="D15" s="16"/>
    </row>
    <row r="16" spans="1:4" s="27" customFormat="1" ht="45.6" customHeight="1" x14ac:dyDescent="0.3">
      <c r="A16" s="23">
        <v>12</v>
      </c>
      <c r="B16" s="24" t="s">
        <v>6</v>
      </c>
      <c r="C16" s="113" t="s">
        <v>120</v>
      </c>
      <c r="D16" s="114"/>
    </row>
    <row r="17" spans="1:4" s="2" customFormat="1" ht="88.95" customHeight="1" x14ac:dyDescent="0.25">
      <c r="A17" s="6">
        <v>13</v>
      </c>
      <c r="B17" s="3" t="s">
        <v>88</v>
      </c>
      <c r="C17" s="61" t="s">
        <v>105</v>
      </c>
      <c r="D17" s="62"/>
    </row>
    <row r="18" spans="1:4" s="2" customFormat="1" ht="14.4" x14ac:dyDescent="0.3">
      <c r="A18" s="6">
        <v>14</v>
      </c>
      <c r="B18" s="3" t="s">
        <v>89</v>
      </c>
      <c r="C18" s="15" t="s">
        <v>19</v>
      </c>
      <c r="D18" s="16"/>
    </row>
    <row r="19" spans="1:4" s="27" customFormat="1" ht="106.2" customHeight="1" x14ac:dyDescent="0.3">
      <c r="A19" s="23">
        <v>15</v>
      </c>
      <c r="B19" s="24" t="s">
        <v>90</v>
      </c>
      <c r="C19" s="61" t="s">
        <v>244</v>
      </c>
      <c r="D19" s="62"/>
    </row>
    <row r="20" spans="1:4" s="2" customFormat="1" ht="14.4" x14ac:dyDescent="0.3">
      <c r="A20" s="6">
        <v>16</v>
      </c>
      <c r="B20" s="3" t="s">
        <v>91</v>
      </c>
      <c r="C20" s="15" t="s">
        <v>106</v>
      </c>
      <c r="D20" s="16"/>
    </row>
    <row r="21" spans="1:4" s="27" customFormat="1" ht="90.6" customHeight="1" x14ac:dyDescent="0.3">
      <c r="A21" s="23">
        <v>17</v>
      </c>
      <c r="B21" s="24" t="s">
        <v>7</v>
      </c>
      <c r="C21" s="61" t="s">
        <v>118</v>
      </c>
      <c r="D21" s="62"/>
    </row>
    <row r="22" spans="1:4" s="2" customFormat="1" ht="14.4" x14ac:dyDescent="0.3">
      <c r="A22" s="6">
        <v>18</v>
      </c>
      <c r="B22" s="3" t="s">
        <v>92</v>
      </c>
      <c r="C22" s="15"/>
      <c r="D22" s="16"/>
    </row>
    <row r="23" spans="1:4" s="2" customFormat="1" ht="14.4" x14ac:dyDescent="0.3">
      <c r="A23" s="6">
        <v>19</v>
      </c>
      <c r="B23" s="3" t="s">
        <v>93</v>
      </c>
      <c r="C23" s="15"/>
      <c r="D23" s="16"/>
    </row>
    <row r="24" spans="1:4" s="2" customFormat="1" ht="14.4" x14ac:dyDescent="0.3">
      <c r="A24" s="6">
        <v>20</v>
      </c>
      <c r="B24" s="3" t="s">
        <v>103</v>
      </c>
      <c r="C24" s="15"/>
      <c r="D24" s="16"/>
    </row>
    <row r="25" spans="1:4" s="2" customFormat="1" ht="14.4" x14ac:dyDescent="0.3">
      <c r="A25" s="6">
        <v>21</v>
      </c>
      <c r="B25" s="7" t="s">
        <v>8</v>
      </c>
      <c r="C25" s="15"/>
      <c r="D25" s="16"/>
    </row>
    <row r="26" spans="1:4" s="2" customFormat="1" ht="15.6" customHeight="1" x14ac:dyDescent="0.25">
      <c r="A26" s="6">
        <v>22</v>
      </c>
      <c r="B26" s="3" t="s">
        <v>94</v>
      </c>
      <c r="C26" s="69">
        <v>75437000</v>
      </c>
      <c r="D26" s="70"/>
    </row>
    <row r="27" spans="1:4" s="2" customFormat="1" ht="15.6" customHeight="1" x14ac:dyDescent="0.25">
      <c r="A27" s="6">
        <v>23</v>
      </c>
      <c r="B27" s="3" t="s">
        <v>95</v>
      </c>
      <c r="C27" s="69">
        <v>8197117.8099999996</v>
      </c>
      <c r="D27" s="70"/>
    </row>
    <row r="28" spans="1:4" s="2" customFormat="1" ht="14.4" x14ac:dyDescent="0.3">
      <c r="A28" s="6">
        <v>24</v>
      </c>
      <c r="B28" s="3" t="s">
        <v>96</v>
      </c>
      <c r="C28" s="94"/>
      <c r="D28" s="95"/>
    </row>
    <row r="29" spans="1:4" s="2" customFormat="1" ht="15.6" customHeight="1" x14ac:dyDescent="0.25">
      <c r="A29" s="6">
        <v>25</v>
      </c>
      <c r="B29" s="3" t="s">
        <v>97</v>
      </c>
      <c r="C29" s="111">
        <f>75437000</f>
        <v>75437000</v>
      </c>
      <c r="D29" s="112"/>
    </row>
    <row r="30" spans="1:4" s="2" customFormat="1" ht="14.4" x14ac:dyDescent="0.3">
      <c r="A30" s="6">
        <v>26</v>
      </c>
      <c r="B30" s="3" t="s">
        <v>102</v>
      </c>
      <c r="C30" s="15"/>
      <c r="D30" s="17">
        <v>0</v>
      </c>
    </row>
    <row r="31" spans="1:4" s="2" customFormat="1" ht="14.4" x14ac:dyDescent="0.3">
      <c r="A31" s="6">
        <v>27</v>
      </c>
      <c r="B31" s="3" t="s">
        <v>98</v>
      </c>
      <c r="C31" s="15"/>
      <c r="D31" s="17">
        <v>0</v>
      </c>
    </row>
    <row r="32" spans="1:4"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14.4" x14ac:dyDescent="0.3">
      <c r="A37" s="6">
        <v>33</v>
      </c>
      <c r="B37" s="4" t="s">
        <v>10</v>
      </c>
      <c r="C37" s="15" t="s">
        <v>108</v>
      </c>
      <c r="D37" s="16"/>
    </row>
    <row r="38" spans="1:6" s="2" customFormat="1" ht="70.2" customHeight="1" x14ac:dyDescent="0.3">
      <c r="A38" s="6"/>
      <c r="B38" s="4"/>
      <c r="C38" s="59" t="s">
        <v>114</v>
      </c>
      <c r="D38" s="60"/>
    </row>
    <row r="39" spans="1:6" s="2" customFormat="1" ht="33" customHeight="1" x14ac:dyDescent="0.3">
      <c r="A39" s="6"/>
      <c r="B39" s="4"/>
      <c r="C39" s="59" t="s">
        <v>113</v>
      </c>
      <c r="D39" s="60"/>
    </row>
    <row r="40" spans="1:6" s="2" customFormat="1" ht="36" customHeight="1" x14ac:dyDescent="0.25">
      <c r="A40" s="6">
        <v>34</v>
      </c>
      <c r="B40" s="3" t="s">
        <v>72</v>
      </c>
      <c r="C40" s="61" t="s">
        <v>170</v>
      </c>
      <c r="D40" s="62"/>
    </row>
    <row r="41" spans="1:6" x14ac:dyDescent="0.25">
      <c r="A41" s="18" t="s">
        <v>15</v>
      </c>
      <c r="E41" s="19"/>
      <c r="F41" s="19"/>
    </row>
    <row r="42" spans="1:6" ht="15.6" x14ac:dyDescent="0.3">
      <c r="A42" s="20"/>
      <c r="B42" s="19" t="s">
        <v>60</v>
      </c>
      <c r="C42" s="21"/>
      <c r="D42" s="2"/>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13</v>
      </c>
    </row>
    <row r="50" spans="2:4" ht="15.6" x14ac:dyDescent="0.3">
      <c r="B50" s="10" t="s">
        <v>14</v>
      </c>
    </row>
    <row r="51" spans="2:4" x14ac:dyDescent="0.25">
      <c r="B51" s="2"/>
    </row>
    <row r="52" spans="2:4" s="2" customFormat="1" x14ac:dyDescent="0.25">
      <c r="D52" s="1"/>
    </row>
    <row r="53" spans="2:4" s="2" customFormat="1" x14ac:dyDescent="0.25">
      <c r="B53" s="9"/>
      <c r="D53" s="1"/>
    </row>
    <row r="54" spans="2:4" s="2" customFormat="1" x14ac:dyDescent="0.25">
      <c r="B54" s="9"/>
      <c r="D54" s="1"/>
    </row>
    <row r="55" spans="2:4" s="2" customFormat="1" x14ac:dyDescent="0.25">
      <c r="D55" s="1"/>
    </row>
    <row r="56" spans="2:4" s="2" customFormat="1" x14ac:dyDescent="0.25">
      <c r="D56" s="1"/>
    </row>
    <row r="57" spans="2:4" s="2" customFormat="1" x14ac:dyDescent="0.25">
      <c r="D57" s="1"/>
    </row>
  </sheetData>
  <mergeCells count="19">
    <mergeCell ref="C40:D40"/>
    <mergeCell ref="C14:D14"/>
    <mergeCell ref="C29:D29"/>
    <mergeCell ref="C26:D26"/>
    <mergeCell ref="C27:D27"/>
    <mergeCell ref="C28:D28"/>
    <mergeCell ref="C16:D16"/>
    <mergeCell ref="C19:D19"/>
    <mergeCell ref="C21:D21"/>
    <mergeCell ref="C38:D38"/>
    <mergeCell ref="C39:D39"/>
    <mergeCell ref="C17:D17"/>
    <mergeCell ref="A1:D1"/>
    <mergeCell ref="A2:D2"/>
    <mergeCell ref="A3:D3"/>
    <mergeCell ref="C4:D4"/>
    <mergeCell ref="C13:D13"/>
    <mergeCell ref="C8:D8"/>
    <mergeCell ref="C9:D9"/>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7"/>
  </sheetPr>
  <dimension ref="A1:F57"/>
  <sheetViews>
    <sheetView showGridLines="0" workbookViewId="0">
      <selection activeCell="G13" sqref="G13"/>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4" spans="1:4" ht="27.6" x14ac:dyDescent="0.25">
      <c r="A4" s="26" t="s">
        <v>78</v>
      </c>
      <c r="B4" s="8" t="s">
        <v>1</v>
      </c>
      <c r="C4" s="84" t="s">
        <v>32</v>
      </c>
      <c r="D4" s="85"/>
    </row>
    <row r="5" spans="1:4" s="2" customFormat="1" ht="14.4" x14ac:dyDescent="0.3">
      <c r="A5" s="6">
        <v>1</v>
      </c>
      <c r="B5" s="3" t="s">
        <v>77</v>
      </c>
      <c r="C5" s="15" t="s">
        <v>80</v>
      </c>
      <c r="D5" s="16"/>
    </row>
    <row r="6" spans="1:4" s="2" customFormat="1" ht="14.4" x14ac:dyDescent="0.3">
      <c r="A6" s="6">
        <v>2</v>
      </c>
      <c r="B6" s="3" t="s">
        <v>81</v>
      </c>
      <c r="C6" s="46" t="s">
        <v>280</v>
      </c>
      <c r="D6" s="16"/>
    </row>
    <row r="7" spans="1:4" s="2" customFormat="1" ht="14.4" x14ac:dyDescent="0.3">
      <c r="A7" s="6">
        <v>3</v>
      </c>
      <c r="B7" s="3" t="s">
        <v>82</v>
      </c>
      <c r="C7" s="15" t="s">
        <v>83</v>
      </c>
      <c r="D7" s="16"/>
    </row>
    <row r="8" spans="1:4" s="2" customFormat="1" ht="14.4" x14ac:dyDescent="0.3">
      <c r="A8" s="6">
        <v>4</v>
      </c>
      <c r="B8" s="3" t="s">
        <v>84</v>
      </c>
      <c r="C8" s="73" t="s">
        <v>121</v>
      </c>
      <c r="D8" s="74"/>
    </row>
    <row r="9" spans="1:4" s="2" customFormat="1" ht="14.4" x14ac:dyDescent="0.3">
      <c r="A9" s="6">
        <v>5</v>
      </c>
      <c r="B9" s="3" t="s">
        <v>85</v>
      </c>
      <c r="C9" s="73" t="s">
        <v>122</v>
      </c>
      <c r="D9" s="74"/>
    </row>
    <row r="10" spans="1:4" s="2" customFormat="1" ht="14.4" x14ac:dyDescent="0.3">
      <c r="A10" s="6">
        <v>6</v>
      </c>
      <c r="B10" s="3" t="s">
        <v>2</v>
      </c>
      <c r="C10" s="15"/>
      <c r="D10" s="16"/>
    </row>
    <row r="11" spans="1:4" s="2" customFormat="1" ht="14.4" x14ac:dyDescent="0.3">
      <c r="A11" s="6">
        <v>7</v>
      </c>
      <c r="B11" s="3" t="s">
        <v>3</v>
      </c>
      <c r="C11" s="15"/>
      <c r="D11" s="16"/>
    </row>
    <row r="12" spans="1:4" s="2" customFormat="1" ht="14.4" x14ac:dyDescent="0.3">
      <c r="A12" s="6">
        <v>8</v>
      </c>
      <c r="B12" s="3" t="s">
        <v>4</v>
      </c>
      <c r="C12" s="28" t="s">
        <v>137</v>
      </c>
      <c r="D12" s="16"/>
    </row>
    <row r="13" spans="1:4" s="2" customFormat="1" ht="14.4" x14ac:dyDescent="0.3">
      <c r="A13" s="6">
        <v>9</v>
      </c>
      <c r="B13" s="3" t="s">
        <v>86</v>
      </c>
      <c r="C13" s="115">
        <v>97250000</v>
      </c>
      <c r="D13" s="116"/>
    </row>
    <row r="14" spans="1:4" s="2" customFormat="1" ht="14.4" x14ac:dyDescent="0.3">
      <c r="A14" s="6">
        <v>10</v>
      </c>
      <c r="B14" s="3" t="s">
        <v>5</v>
      </c>
      <c r="C14" s="117" t="s">
        <v>124</v>
      </c>
      <c r="D14" s="118"/>
    </row>
    <row r="15" spans="1:4" s="2" customFormat="1" ht="14.4" x14ac:dyDescent="0.3">
      <c r="A15" s="6">
        <v>11</v>
      </c>
      <c r="B15" s="3" t="s">
        <v>87</v>
      </c>
      <c r="C15" s="15" t="s">
        <v>104</v>
      </c>
      <c r="D15" s="16"/>
    </row>
    <row r="16" spans="1:4" s="27" customFormat="1" ht="45.6" customHeight="1" x14ac:dyDescent="0.3">
      <c r="A16" s="23">
        <v>12</v>
      </c>
      <c r="B16" s="24" t="s">
        <v>6</v>
      </c>
      <c r="C16" s="113" t="s">
        <v>115</v>
      </c>
      <c r="D16" s="114"/>
    </row>
    <row r="17" spans="1:4" s="2" customFormat="1" ht="93" customHeight="1" x14ac:dyDescent="0.25">
      <c r="A17" s="6">
        <v>13</v>
      </c>
      <c r="B17" s="3" t="s">
        <v>88</v>
      </c>
      <c r="C17" s="61" t="s">
        <v>105</v>
      </c>
      <c r="D17" s="62"/>
    </row>
    <row r="18" spans="1:4" s="2" customFormat="1" ht="14.4" x14ac:dyDescent="0.3">
      <c r="A18" s="6">
        <v>14</v>
      </c>
      <c r="B18" s="3" t="s">
        <v>89</v>
      </c>
      <c r="C18" s="15" t="s">
        <v>26</v>
      </c>
      <c r="D18" s="16"/>
    </row>
    <row r="19" spans="1:4" s="27" customFormat="1" ht="90.6" customHeight="1" x14ac:dyDescent="0.3">
      <c r="A19" s="23">
        <v>15</v>
      </c>
      <c r="B19" s="24" t="s">
        <v>90</v>
      </c>
      <c r="C19" s="61" t="s">
        <v>245</v>
      </c>
      <c r="D19" s="62"/>
    </row>
    <row r="20" spans="1:4" s="2" customFormat="1" ht="14.4" x14ac:dyDescent="0.3">
      <c r="A20" s="6">
        <v>16</v>
      </c>
      <c r="B20" s="3" t="s">
        <v>91</v>
      </c>
      <c r="C20" s="15" t="s">
        <v>106</v>
      </c>
      <c r="D20" s="16"/>
    </row>
    <row r="21" spans="1:4" s="27" customFormat="1" ht="90.6" customHeight="1" x14ac:dyDescent="0.3">
      <c r="A21" s="23">
        <v>17</v>
      </c>
      <c r="B21" s="24" t="s">
        <v>7</v>
      </c>
      <c r="C21" s="61" t="s">
        <v>117</v>
      </c>
      <c r="D21" s="62"/>
    </row>
    <row r="22" spans="1:4" s="2" customFormat="1" ht="14.4" x14ac:dyDescent="0.3">
      <c r="A22" s="6">
        <v>18</v>
      </c>
      <c r="B22" s="3" t="s">
        <v>92</v>
      </c>
      <c r="C22" s="15"/>
      <c r="D22" s="16"/>
    </row>
    <row r="23" spans="1:4" s="2" customFormat="1" ht="14.4" x14ac:dyDescent="0.3">
      <c r="A23" s="6">
        <v>19</v>
      </c>
      <c r="B23" s="3" t="s">
        <v>93</v>
      </c>
      <c r="C23" s="15"/>
      <c r="D23" s="16"/>
    </row>
    <row r="24" spans="1:4" s="2" customFormat="1" ht="14.4" x14ac:dyDescent="0.3">
      <c r="A24" s="6">
        <v>20</v>
      </c>
      <c r="B24" s="3" t="s">
        <v>103</v>
      </c>
      <c r="C24" s="15"/>
      <c r="D24" s="16"/>
    </row>
    <row r="25" spans="1:4" s="2" customFormat="1" ht="14.4" x14ac:dyDescent="0.3">
      <c r="A25" s="6">
        <v>21</v>
      </c>
      <c r="B25" s="7" t="s">
        <v>8</v>
      </c>
      <c r="C25" s="117" t="s">
        <v>123</v>
      </c>
      <c r="D25" s="95"/>
    </row>
    <row r="26" spans="1:4" s="2" customFormat="1" ht="15.6" customHeight="1" x14ac:dyDescent="0.25">
      <c r="A26" s="6">
        <v>22</v>
      </c>
      <c r="B26" s="3" t="s">
        <v>94</v>
      </c>
      <c r="C26" s="69">
        <v>97255640</v>
      </c>
      <c r="D26" s="70"/>
    </row>
    <row r="27" spans="1:4" s="2" customFormat="1" ht="15.6" customHeight="1" x14ac:dyDescent="0.25">
      <c r="A27" s="6">
        <v>23</v>
      </c>
      <c r="B27" s="3" t="s">
        <v>95</v>
      </c>
      <c r="C27" s="69">
        <v>24132252.309999999</v>
      </c>
      <c r="D27" s="70"/>
    </row>
    <row r="28" spans="1:4" s="2" customFormat="1" ht="14.4" x14ac:dyDescent="0.3">
      <c r="A28" s="6">
        <v>24</v>
      </c>
      <c r="B28" s="3" t="s">
        <v>96</v>
      </c>
      <c r="C28" s="94"/>
      <c r="D28" s="95"/>
    </row>
    <row r="29" spans="1:4" s="2" customFormat="1" ht="15.6" customHeight="1" x14ac:dyDescent="0.25">
      <c r="A29" s="6">
        <v>25</v>
      </c>
      <c r="B29" s="3" t="s">
        <v>97</v>
      </c>
      <c r="C29" s="69">
        <v>97255640</v>
      </c>
      <c r="D29" s="70"/>
    </row>
    <row r="30" spans="1:4" s="2" customFormat="1" ht="14.4" x14ac:dyDescent="0.3">
      <c r="A30" s="6">
        <v>26</v>
      </c>
      <c r="B30" s="3" t="s">
        <v>102</v>
      </c>
      <c r="C30" s="15"/>
      <c r="D30" s="17">
        <v>0</v>
      </c>
    </row>
    <row r="31" spans="1:4" s="2" customFormat="1" ht="14.4" x14ac:dyDescent="0.3">
      <c r="A31" s="6">
        <v>27</v>
      </c>
      <c r="B31" s="3" t="s">
        <v>98</v>
      </c>
      <c r="C31" s="15"/>
      <c r="D31" s="17">
        <v>0</v>
      </c>
    </row>
    <row r="32" spans="1:4" s="2" customFormat="1" ht="14.4" x14ac:dyDescent="0.3">
      <c r="A32" s="6">
        <v>28</v>
      </c>
      <c r="B32" s="3" t="s">
        <v>99</v>
      </c>
      <c r="C32" s="15"/>
      <c r="D32" s="16"/>
    </row>
    <row r="33" spans="1:6" s="2" customFormat="1" ht="14.4" x14ac:dyDescent="0.3">
      <c r="A33" s="6">
        <v>29</v>
      </c>
      <c r="B33" s="3" t="s">
        <v>100</v>
      </c>
      <c r="C33" s="15"/>
      <c r="D33" s="16"/>
    </row>
    <row r="34" spans="1:6" s="2" customFormat="1" ht="15.6" customHeight="1" x14ac:dyDescent="0.3">
      <c r="A34" s="6">
        <v>30</v>
      </c>
      <c r="B34" s="3" t="s">
        <v>101</v>
      </c>
      <c r="C34" s="15" t="s">
        <v>21</v>
      </c>
      <c r="D34" s="5"/>
    </row>
    <row r="35" spans="1:6" s="2" customFormat="1" ht="14.4" x14ac:dyDescent="0.3">
      <c r="A35" s="6">
        <v>31</v>
      </c>
      <c r="B35" s="4" t="s">
        <v>40</v>
      </c>
      <c r="C35" s="15"/>
      <c r="D35" s="16"/>
    </row>
    <row r="36" spans="1:6" s="2" customFormat="1" ht="14.4" x14ac:dyDescent="0.3">
      <c r="A36" s="6">
        <v>32</v>
      </c>
      <c r="B36" s="4" t="s">
        <v>9</v>
      </c>
      <c r="C36" s="15"/>
      <c r="D36" s="16"/>
    </row>
    <row r="37" spans="1:6" s="2" customFormat="1" ht="14.4" x14ac:dyDescent="0.3">
      <c r="A37" s="6">
        <v>33</v>
      </c>
      <c r="B37" s="4" t="s">
        <v>10</v>
      </c>
      <c r="C37" s="15" t="s">
        <v>108</v>
      </c>
      <c r="D37" s="16"/>
    </row>
    <row r="38" spans="1:6" s="2" customFormat="1" ht="70.2" customHeight="1" x14ac:dyDescent="0.3">
      <c r="A38" s="6"/>
      <c r="B38" s="4"/>
      <c r="C38" s="59" t="s">
        <v>114</v>
      </c>
      <c r="D38" s="60"/>
    </row>
    <row r="39" spans="1:6" s="2" customFormat="1" ht="33" customHeight="1" x14ac:dyDescent="0.3">
      <c r="A39" s="6"/>
      <c r="B39" s="4"/>
      <c r="C39" s="59" t="s">
        <v>113</v>
      </c>
      <c r="D39" s="60"/>
    </row>
    <row r="40" spans="1:6" s="27" customFormat="1" ht="45.6" customHeight="1" x14ac:dyDescent="0.3">
      <c r="A40" s="23">
        <v>34</v>
      </c>
      <c r="B40" s="24" t="s">
        <v>72</v>
      </c>
      <c r="C40" s="61" t="s">
        <v>170</v>
      </c>
      <c r="D40" s="62"/>
    </row>
    <row r="41" spans="1:6" x14ac:dyDescent="0.25">
      <c r="A41" s="18" t="s">
        <v>15</v>
      </c>
      <c r="C41" s="19"/>
      <c r="D41" s="19"/>
      <c r="E41" s="19"/>
      <c r="F41" s="19"/>
    </row>
    <row r="42" spans="1:6" x14ac:dyDescent="0.25">
      <c r="B42" s="19" t="s">
        <v>116</v>
      </c>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13</v>
      </c>
    </row>
    <row r="50" spans="2:4" ht="15.6" x14ac:dyDescent="0.3">
      <c r="B50" s="10" t="s">
        <v>14</v>
      </c>
    </row>
    <row r="51" spans="2:4" x14ac:dyDescent="0.25">
      <c r="B51" s="2"/>
    </row>
    <row r="52" spans="2:4" s="2" customFormat="1" x14ac:dyDescent="0.25">
      <c r="D52" s="1"/>
    </row>
    <row r="53" spans="2:4" s="2" customFormat="1" x14ac:dyDescent="0.25">
      <c r="B53" s="9"/>
      <c r="D53" s="1"/>
    </row>
    <row r="54" spans="2:4" s="2" customFormat="1" x14ac:dyDescent="0.25">
      <c r="B54" s="9"/>
      <c r="D54" s="1"/>
    </row>
    <row r="55" spans="2:4" s="2" customFormat="1" x14ac:dyDescent="0.25">
      <c r="D55" s="1"/>
    </row>
    <row r="56" spans="2:4" s="2" customFormat="1" x14ac:dyDescent="0.25">
      <c r="D56" s="1"/>
    </row>
    <row r="57" spans="2:4" s="2" customFormat="1" x14ac:dyDescent="0.25">
      <c r="D57" s="1"/>
    </row>
  </sheetData>
  <mergeCells count="20">
    <mergeCell ref="A1:D1"/>
    <mergeCell ref="A2:D2"/>
    <mergeCell ref="A3:D3"/>
    <mergeCell ref="C4:D4"/>
    <mergeCell ref="C14:D14"/>
    <mergeCell ref="C8:D8"/>
    <mergeCell ref="C9:D9"/>
    <mergeCell ref="C38:D38"/>
    <mergeCell ref="C39:D39"/>
    <mergeCell ref="C13:D13"/>
    <mergeCell ref="C19:D19"/>
    <mergeCell ref="C40:D40"/>
    <mergeCell ref="C21:D21"/>
    <mergeCell ref="C16:D16"/>
    <mergeCell ref="C25:D25"/>
    <mergeCell ref="C26:D26"/>
    <mergeCell ref="C27:D27"/>
    <mergeCell ref="C28:D28"/>
    <mergeCell ref="C29:D29"/>
    <mergeCell ref="C17:D17"/>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7"/>
  </sheetPr>
  <dimension ref="A1:F60"/>
  <sheetViews>
    <sheetView showGridLines="0" topLeftCell="A37" workbookViewId="0">
      <selection activeCell="F15" sqref="F15"/>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43</v>
      </c>
      <c r="D5" s="85"/>
    </row>
    <row r="6" spans="1:4" s="2" customFormat="1" ht="12.6" customHeight="1" x14ac:dyDescent="0.3">
      <c r="A6" s="6">
        <v>1</v>
      </c>
      <c r="B6" s="3" t="s">
        <v>77</v>
      </c>
      <c r="C6" s="15" t="s">
        <v>80</v>
      </c>
      <c r="D6" s="16"/>
    </row>
    <row r="7" spans="1:4" s="2" customFormat="1" ht="14.4" x14ac:dyDescent="0.3">
      <c r="A7" s="6">
        <v>2</v>
      </c>
      <c r="B7" s="3" t="s">
        <v>81</v>
      </c>
      <c r="C7" s="46" t="s">
        <v>280</v>
      </c>
      <c r="D7" s="16"/>
    </row>
    <row r="8" spans="1:4" s="2" customFormat="1" ht="14.4" x14ac:dyDescent="0.3">
      <c r="A8" s="6">
        <v>3</v>
      </c>
      <c r="B8" s="3" t="s">
        <v>82</v>
      </c>
      <c r="C8" s="15" t="s">
        <v>83</v>
      </c>
      <c r="D8" s="16"/>
    </row>
    <row r="9" spans="1:4" s="2" customFormat="1" ht="14.4" x14ac:dyDescent="0.3">
      <c r="A9" s="6">
        <v>4</v>
      </c>
      <c r="B9" s="3" t="s">
        <v>84</v>
      </c>
      <c r="C9" s="73" t="s">
        <v>121</v>
      </c>
      <c r="D9" s="74"/>
    </row>
    <row r="10" spans="1:4" s="2" customFormat="1" ht="14.4" x14ac:dyDescent="0.3">
      <c r="A10" s="6">
        <v>5</v>
      </c>
      <c r="B10" s="3" t="s">
        <v>85</v>
      </c>
      <c r="C10" s="73" t="s">
        <v>122</v>
      </c>
      <c r="D10" s="74"/>
    </row>
    <row r="11" spans="1:4" s="2" customFormat="1" ht="14.4" x14ac:dyDescent="0.3">
      <c r="A11" s="6">
        <v>6</v>
      </c>
      <c r="B11" s="3" t="s">
        <v>2</v>
      </c>
      <c r="C11" s="15"/>
      <c r="D11" s="16"/>
    </row>
    <row r="12" spans="1:4" s="2" customFormat="1" ht="14.4" x14ac:dyDescent="0.3">
      <c r="A12" s="6">
        <v>7</v>
      </c>
      <c r="B12" s="3" t="s">
        <v>3</v>
      </c>
      <c r="C12" s="15"/>
      <c r="D12" s="16"/>
    </row>
    <row r="13" spans="1:4" s="2" customFormat="1" ht="14.4" x14ac:dyDescent="0.3">
      <c r="A13" s="6">
        <v>8</v>
      </c>
      <c r="B13" s="3" t="s">
        <v>4</v>
      </c>
      <c r="C13" s="28" t="s">
        <v>137</v>
      </c>
      <c r="D13" s="16"/>
    </row>
    <row r="14" spans="1:4" s="2" customFormat="1" ht="14.4" x14ac:dyDescent="0.3">
      <c r="A14" s="6">
        <v>9</v>
      </c>
      <c r="B14" s="3" t="s">
        <v>86</v>
      </c>
      <c r="C14" s="15" t="s">
        <v>11</v>
      </c>
      <c r="D14" s="5" t="s">
        <v>29</v>
      </c>
    </row>
    <row r="15" spans="1:4" s="2" customFormat="1" ht="14.4" x14ac:dyDescent="0.3">
      <c r="A15" s="6">
        <v>10</v>
      </c>
      <c r="B15" s="3" t="s">
        <v>5</v>
      </c>
      <c r="C15" s="98">
        <v>43810</v>
      </c>
      <c r="D15" s="99"/>
    </row>
    <row r="16" spans="1:4" s="2" customFormat="1" ht="14.4" x14ac:dyDescent="0.3">
      <c r="A16" s="6">
        <v>11</v>
      </c>
      <c r="B16" s="3" t="s">
        <v>87</v>
      </c>
      <c r="C16" s="15" t="s">
        <v>104</v>
      </c>
      <c r="D16" s="16"/>
    </row>
    <row r="17" spans="1:4" s="27" customFormat="1" ht="45.6" customHeight="1" x14ac:dyDescent="0.3">
      <c r="A17" s="23">
        <v>12</v>
      </c>
      <c r="B17" s="24" t="s">
        <v>6</v>
      </c>
      <c r="C17" s="61" t="s">
        <v>30</v>
      </c>
      <c r="D17" s="62"/>
    </row>
    <row r="18" spans="1:4" s="2" customFormat="1" ht="74.400000000000006" customHeight="1" x14ac:dyDescent="0.3">
      <c r="A18" s="6">
        <v>13</v>
      </c>
      <c r="B18" s="3" t="s">
        <v>88</v>
      </c>
      <c r="C18" s="59" t="s">
        <v>206</v>
      </c>
      <c r="D18" s="60"/>
    </row>
    <row r="19" spans="1:4" s="2" customFormat="1" ht="14.4" x14ac:dyDescent="0.3">
      <c r="A19" s="6">
        <v>14</v>
      </c>
      <c r="B19" s="3" t="s">
        <v>89</v>
      </c>
      <c r="C19" s="73" t="s">
        <v>31</v>
      </c>
      <c r="D19" s="74"/>
    </row>
    <row r="20" spans="1:4" s="27" customFormat="1" ht="107.4" customHeight="1" x14ac:dyDescent="0.3">
      <c r="A20" s="23">
        <v>15</v>
      </c>
      <c r="B20" s="24" t="s">
        <v>90</v>
      </c>
      <c r="C20" s="61" t="s">
        <v>243</v>
      </c>
      <c r="D20" s="62"/>
    </row>
    <row r="21" spans="1:4" s="2" customFormat="1" ht="14.4" x14ac:dyDescent="0.3">
      <c r="A21" s="6">
        <v>16</v>
      </c>
      <c r="B21" s="3" t="s">
        <v>91</v>
      </c>
      <c r="C21" s="15" t="s">
        <v>106</v>
      </c>
      <c r="D21" s="16"/>
    </row>
    <row r="22" spans="1:4" s="27" customFormat="1" ht="94.2" customHeight="1" x14ac:dyDescent="0.3">
      <c r="A22" s="23">
        <v>17</v>
      </c>
      <c r="B22" s="24" t="s">
        <v>7</v>
      </c>
      <c r="C22" s="61" t="s">
        <v>107</v>
      </c>
      <c r="D22" s="62"/>
    </row>
    <row r="23" spans="1:4" s="2" customFormat="1" ht="14.4" x14ac:dyDescent="0.3">
      <c r="A23" s="6">
        <v>18</v>
      </c>
      <c r="B23" s="3" t="s">
        <v>92</v>
      </c>
      <c r="C23" s="71"/>
      <c r="D23" s="72"/>
    </row>
    <row r="24" spans="1:4" s="2" customFormat="1" ht="14.4" x14ac:dyDescent="0.3">
      <c r="A24" s="6">
        <v>19</v>
      </c>
      <c r="B24" s="3" t="s">
        <v>93</v>
      </c>
      <c r="C24" s="71"/>
      <c r="D24" s="72"/>
    </row>
    <row r="25" spans="1:4" s="2" customFormat="1" ht="14.4" x14ac:dyDescent="0.3">
      <c r="A25" s="6">
        <v>20</v>
      </c>
      <c r="B25" s="3" t="s">
        <v>103</v>
      </c>
      <c r="C25" s="15"/>
      <c r="D25" s="16"/>
    </row>
    <row r="26" spans="1:4" s="2" customFormat="1" ht="14.4" x14ac:dyDescent="0.3">
      <c r="A26" s="6">
        <v>21</v>
      </c>
      <c r="B26" s="7" t="s">
        <v>8</v>
      </c>
      <c r="C26" s="63" t="s">
        <v>195</v>
      </c>
      <c r="D26" s="64"/>
    </row>
    <row r="27" spans="1:4" s="2" customFormat="1" ht="13.8" x14ac:dyDescent="0.25">
      <c r="A27" s="6">
        <v>22</v>
      </c>
      <c r="B27" s="3" t="s">
        <v>94</v>
      </c>
      <c r="C27" s="69">
        <v>149942779.08000001</v>
      </c>
      <c r="D27" s="70"/>
    </row>
    <row r="28" spans="1:4" s="2" customFormat="1" ht="14.4" x14ac:dyDescent="0.3">
      <c r="A28" s="6">
        <v>23</v>
      </c>
      <c r="B28" s="3" t="s">
        <v>95</v>
      </c>
      <c r="C28" s="15"/>
      <c r="D28" s="17">
        <f>42027363.86+291871.09+277659.74+192024.18+139481.81+68974.75</f>
        <v>42997375.430000007</v>
      </c>
    </row>
    <row r="29" spans="1:4" s="2" customFormat="1" ht="14.4" x14ac:dyDescent="0.3">
      <c r="A29" s="6">
        <v>24</v>
      </c>
      <c r="B29" s="3" t="s">
        <v>96</v>
      </c>
      <c r="C29" s="15"/>
      <c r="D29" s="16"/>
    </row>
    <row r="30" spans="1:4" s="2" customFormat="1" ht="14.4" x14ac:dyDescent="0.3">
      <c r="A30" s="6">
        <v>25</v>
      </c>
      <c r="B30" s="3" t="s">
        <v>97</v>
      </c>
      <c r="C30" s="34" t="s">
        <v>11</v>
      </c>
      <c r="D30" s="35" t="s">
        <v>52</v>
      </c>
    </row>
    <row r="31" spans="1:4" s="2" customFormat="1" ht="14.4" x14ac:dyDescent="0.3">
      <c r="A31" s="6">
        <v>26</v>
      </c>
      <c r="B31" s="3" t="s">
        <v>102</v>
      </c>
      <c r="C31" s="34" t="s">
        <v>11</v>
      </c>
      <c r="D31" s="22">
        <v>57220.92</v>
      </c>
    </row>
    <row r="32" spans="1:4" s="2" customFormat="1" ht="14.4" x14ac:dyDescent="0.3">
      <c r="A32" s="6">
        <v>27</v>
      </c>
      <c r="B32" s="3" t="s">
        <v>98</v>
      </c>
      <c r="C32" s="34"/>
      <c r="D32" s="22">
        <f>51086130.26-4257260.85-4257260.85-4257260.85-4257260.85-4257260.85-4257260.85-4257260.85-4257260.85-4257260.85-4257260.85-4257260.85-4256260.91</f>
        <v>-1.3038516044616699E-8</v>
      </c>
    </row>
    <row r="33" spans="1:6" s="2" customFormat="1" ht="14.4" x14ac:dyDescent="0.3">
      <c r="A33" s="6">
        <v>28</v>
      </c>
      <c r="B33" s="3" t="s">
        <v>99</v>
      </c>
      <c r="C33" s="15"/>
      <c r="D33" s="16"/>
    </row>
    <row r="34" spans="1:6" s="2" customFormat="1" ht="14.4" x14ac:dyDescent="0.3">
      <c r="A34" s="6">
        <v>29</v>
      </c>
      <c r="B34" s="3" t="s">
        <v>100</v>
      </c>
      <c r="C34" s="15"/>
      <c r="D34" s="16"/>
    </row>
    <row r="35" spans="1:6" s="2" customFormat="1" ht="41.4" customHeight="1" x14ac:dyDescent="0.3">
      <c r="A35" s="6">
        <v>30</v>
      </c>
      <c r="B35" s="3" t="s">
        <v>101</v>
      </c>
      <c r="C35" s="59" t="s">
        <v>112</v>
      </c>
      <c r="D35" s="60"/>
    </row>
    <row r="36" spans="1:6" s="2" customFormat="1" ht="14.4" x14ac:dyDescent="0.3">
      <c r="A36" s="6">
        <v>31</v>
      </c>
      <c r="B36" s="4" t="s">
        <v>40</v>
      </c>
      <c r="C36" s="30">
        <v>0</v>
      </c>
      <c r="D36" s="31"/>
    </row>
    <row r="37" spans="1:6" s="2" customFormat="1" ht="14.4" x14ac:dyDescent="0.3">
      <c r="A37" s="6">
        <v>32</v>
      </c>
      <c r="B37" s="4" t="s">
        <v>9</v>
      </c>
      <c r="C37" s="29">
        <v>0</v>
      </c>
      <c r="D37" s="16"/>
    </row>
    <row r="38" spans="1:6" s="2" customFormat="1" ht="14.4" x14ac:dyDescent="0.3">
      <c r="A38" s="6">
        <v>33</v>
      </c>
      <c r="B38" s="4" t="s">
        <v>10</v>
      </c>
      <c r="C38" s="15" t="s">
        <v>108</v>
      </c>
      <c r="D38" s="16"/>
    </row>
    <row r="39" spans="1:6" s="2" customFormat="1" ht="75.599999999999994" customHeight="1" x14ac:dyDescent="0.3">
      <c r="A39" s="6"/>
      <c r="B39" s="4"/>
      <c r="C39" s="59" t="s">
        <v>109</v>
      </c>
      <c r="D39" s="60"/>
    </row>
    <row r="40" spans="1:6" s="2" customFormat="1" ht="37.950000000000003" customHeight="1" x14ac:dyDescent="0.3">
      <c r="A40" s="6"/>
      <c r="B40" s="4"/>
      <c r="C40" s="59" t="s">
        <v>110</v>
      </c>
      <c r="D40" s="60"/>
    </row>
    <row r="41" spans="1:6" s="2" customFormat="1" ht="14.4" x14ac:dyDescent="0.3">
      <c r="A41" s="6"/>
      <c r="B41" s="4"/>
      <c r="C41" s="15" t="s">
        <v>111</v>
      </c>
      <c r="D41" s="16"/>
    </row>
    <row r="42" spans="1:6" s="2" customFormat="1" ht="41.4" customHeight="1" x14ac:dyDescent="0.25">
      <c r="A42" s="6">
        <v>34</v>
      </c>
      <c r="B42" s="3" t="s">
        <v>72</v>
      </c>
      <c r="C42" s="61" t="s">
        <v>170</v>
      </c>
      <c r="D42" s="62"/>
    </row>
    <row r="43" spans="1:6" x14ac:dyDescent="0.25">
      <c r="A43" s="18" t="s">
        <v>15</v>
      </c>
      <c r="C43" s="19"/>
      <c r="D43" s="19"/>
      <c r="E43" s="19"/>
      <c r="F43" s="19"/>
    </row>
    <row r="44" spans="1:6" x14ac:dyDescent="0.25">
      <c r="B44" s="19" t="s">
        <v>46</v>
      </c>
      <c r="C44" s="19"/>
      <c r="D44" s="19"/>
      <c r="E44" s="19"/>
      <c r="F44" s="19"/>
    </row>
    <row r="45" spans="1:6" x14ac:dyDescent="0.25">
      <c r="B45" s="19" t="s">
        <v>249</v>
      </c>
    </row>
    <row r="47" spans="1:6" x14ac:dyDescent="0.25">
      <c r="B47" s="2" t="s">
        <v>12</v>
      </c>
    </row>
    <row r="48" spans="1:6" x14ac:dyDescent="0.25">
      <c r="B48" s="2"/>
    </row>
    <row r="49" spans="2:4" x14ac:dyDescent="0.25">
      <c r="B49" s="2"/>
    </row>
    <row r="50" spans="2:4" x14ac:dyDescent="0.25">
      <c r="B50" s="2"/>
    </row>
    <row r="51" spans="2:4" x14ac:dyDescent="0.25">
      <c r="B51" s="2"/>
    </row>
    <row r="52" spans="2:4" x14ac:dyDescent="0.25">
      <c r="B52" s="11" t="s">
        <v>13</v>
      </c>
    </row>
    <row r="53" spans="2:4" ht="15.6" x14ac:dyDescent="0.3">
      <c r="B53" s="10" t="s">
        <v>14</v>
      </c>
    </row>
    <row r="54" spans="2:4" x14ac:dyDescent="0.25">
      <c r="B54" s="2"/>
    </row>
    <row r="55" spans="2:4" s="2" customFormat="1" x14ac:dyDescent="0.25">
      <c r="D55" s="1"/>
    </row>
    <row r="56" spans="2:4" s="2" customFormat="1" x14ac:dyDescent="0.25">
      <c r="B56" s="9"/>
      <c r="D56" s="1"/>
    </row>
    <row r="57" spans="2:4" s="2" customFormat="1" x14ac:dyDescent="0.25">
      <c r="B57" s="9"/>
      <c r="D57" s="1"/>
    </row>
    <row r="58" spans="2:4" s="2" customFormat="1" x14ac:dyDescent="0.25">
      <c r="D58" s="1"/>
    </row>
    <row r="59" spans="2:4" s="2" customFormat="1" x14ac:dyDescent="0.25">
      <c r="D59" s="1"/>
    </row>
    <row r="60" spans="2:4" s="2" customFormat="1" x14ac:dyDescent="0.25">
      <c r="D60" s="1"/>
    </row>
  </sheetData>
  <mergeCells count="20">
    <mergeCell ref="C42:D42"/>
    <mergeCell ref="C17:D17"/>
    <mergeCell ref="C20:D20"/>
    <mergeCell ref="C19:D19"/>
    <mergeCell ref="C9:D9"/>
    <mergeCell ref="C10:D10"/>
    <mergeCell ref="C27:D27"/>
    <mergeCell ref="C39:D39"/>
    <mergeCell ref="C40:D40"/>
    <mergeCell ref="C35:D35"/>
    <mergeCell ref="C22:D22"/>
    <mergeCell ref="C26:D26"/>
    <mergeCell ref="C23:D23"/>
    <mergeCell ref="C24:D24"/>
    <mergeCell ref="C18:D18"/>
    <mergeCell ref="A1:D1"/>
    <mergeCell ref="A2:D2"/>
    <mergeCell ref="A3:D3"/>
    <mergeCell ref="C5:D5"/>
    <mergeCell ref="C15:D15"/>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64"/>
  <sheetViews>
    <sheetView showGridLines="0" workbookViewId="0">
      <selection activeCell="C10" sqref="C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8" spans="1:4" ht="27.6" x14ac:dyDescent="0.25">
      <c r="A8" s="26" t="s">
        <v>78</v>
      </c>
      <c r="B8" s="8" t="s">
        <v>1</v>
      </c>
      <c r="C8" s="84" t="s">
        <v>42</v>
      </c>
      <c r="D8" s="85"/>
    </row>
    <row r="9" spans="1:4" s="2" customFormat="1" ht="14.4" x14ac:dyDescent="0.3">
      <c r="A9" s="6">
        <v>1</v>
      </c>
      <c r="B9" s="3" t="s">
        <v>77</v>
      </c>
      <c r="C9" s="15" t="s">
        <v>80</v>
      </c>
      <c r="D9" s="16"/>
    </row>
    <row r="10" spans="1:4" s="2" customFormat="1" ht="14.4" x14ac:dyDescent="0.3">
      <c r="A10" s="6">
        <v>2</v>
      </c>
      <c r="B10" s="3" t="s">
        <v>81</v>
      </c>
      <c r="C10" s="15" t="s">
        <v>278</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25">
        <v>39629</v>
      </c>
      <c r="D16" s="16"/>
    </row>
    <row r="17" spans="1:4" s="2" customFormat="1" ht="14.4" x14ac:dyDescent="0.3">
      <c r="A17" s="6">
        <v>9</v>
      </c>
      <c r="B17" s="3" t="s">
        <v>86</v>
      </c>
      <c r="C17" s="15"/>
      <c r="D17" s="5" t="s">
        <v>24</v>
      </c>
    </row>
    <row r="18" spans="1:4" s="2" customFormat="1" ht="14.4" x14ac:dyDescent="0.3">
      <c r="A18" s="6">
        <v>10</v>
      </c>
      <c r="B18" s="3" t="s">
        <v>5</v>
      </c>
      <c r="C18" s="121">
        <v>42155</v>
      </c>
      <c r="D18" s="122"/>
    </row>
    <row r="19" spans="1:4" s="2" customFormat="1" ht="14.4" x14ac:dyDescent="0.3">
      <c r="A19" s="6">
        <v>11</v>
      </c>
      <c r="B19" s="3" t="s">
        <v>87</v>
      </c>
      <c r="C19" s="15"/>
      <c r="D19" s="16"/>
    </row>
    <row r="20" spans="1:4" s="27" customFormat="1" ht="45.6" customHeight="1" x14ac:dyDescent="0.3">
      <c r="A20" s="23">
        <v>12</v>
      </c>
      <c r="B20" s="24" t="s">
        <v>6</v>
      </c>
      <c r="C20" s="61"/>
      <c r="D20" s="62"/>
    </row>
    <row r="21" spans="1:4" s="2" customFormat="1" ht="14.4" x14ac:dyDescent="0.3">
      <c r="A21" s="6">
        <v>13</v>
      </c>
      <c r="B21" s="3" t="s">
        <v>88</v>
      </c>
      <c r="C21" s="15"/>
      <c r="D21" s="16"/>
    </row>
    <row r="22" spans="1:4" s="2" customFormat="1" ht="14.4" x14ac:dyDescent="0.3">
      <c r="A22" s="6">
        <v>14</v>
      </c>
      <c r="B22" s="3" t="s">
        <v>89</v>
      </c>
      <c r="C22" s="15" t="s">
        <v>26</v>
      </c>
      <c r="D22" s="16"/>
    </row>
    <row r="23" spans="1:4" s="2" customFormat="1" ht="14.4" x14ac:dyDescent="0.3">
      <c r="A23" s="6">
        <v>15</v>
      </c>
      <c r="B23" s="3" t="s">
        <v>90</v>
      </c>
      <c r="C23" s="15" t="s">
        <v>51</v>
      </c>
      <c r="D23" s="16"/>
    </row>
    <row r="24" spans="1:4" s="2" customFormat="1" ht="14.4" x14ac:dyDescent="0.3">
      <c r="A24" s="6">
        <v>16</v>
      </c>
      <c r="B24" s="3" t="s">
        <v>91</v>
      </c>
      <c r="C24" s="15" t="s">
        <v>25</v>
      </c>
      <c r="D24" s="16"/>
    </row>
    <row r="25" spans="1:4" s="2" customFormat="1" ht="29.4" customHeight="1" x14ac:dyDescent="0.3">
      <c r="A25" s="6">
        <v>17</v>
      </c>
      <c r="B25" s="3" t="s">
        <v>7</v>
      </c>
      <c r="C25" s="59" t="s">
        <v>27</v>
      </c>
      <c r="D25" s="60"/>
    </row>
    <row r="26" spans="1:4" s="2" customFormat="1" ht="14.4" x14ac:dyDescent="0.3">
      <c r="A26" s="6">
        <v>18</v>
      </c>
      <c r="B26" s="3" t="s">
        <v>92</v>
      </c>
      <c r="C26" s="15"/>
      <c r="D26" s="16"/>
    </row>
    <row r="27" spans="1:4" s="2" customFormat="1" ht="14.4" x14ac:dyDescent="0.3">
      <c r="A27" s="6">
        <v>19</v>
      </c>
      <c r="B27" s="3" t="s">
        <v>93</v>
      </c>
      <c r="C27" s="15"/>
      <c r="D27" s="16"/>
    </row>
    <row r="28" spans="1:4" s="2" customFormat="1" ht="14.4" x14ac:dyDescent="0.3">
      <c r="A28" s="6">
        <v>20</v>
      </c>
      <c r="B28" s="3" t="s">
        <v>103</v>
      </c>
      <c r="C28" s="15"/>
      <c r="D28" s="16"/>
    </row>
    <row r="29" spans="1:4" s="2" customFormat="1" ht="14.4" x14ac:dyDescent="0.3">
      <c r="A29" s="6">
        <v>21</v>
      </c>
      <c r="B29" s="7" t="s">
        <v>8</v>
      </c>
      <c r="C29" s="15"/>
      <c r="D29" s="16"/>
    </row>
    <row r="30" spans="1:4" s="2" customFormat="1" ht="15.6" customHeight="1" x14ac:dyDescent="0.25">
      <c r="A30" s="6">
        <v>22</v>
      </c>
      <c r="B30" s="3" t="s">
        <v>94</v>
      </c>
      <c r="C30" s="119">
        <v>79249686</v>
      </c>
      <c r="D30" s="120"/>
    </row>
    <row r="31" spans="1:4" s="2" customFormat="1" ht="15.6" customHeight="1" x14ac:dyDescent="0.25">
      <c r="A31" s="6">
        <v>23</v>
      </c>
      <c r="B31" s="3" t="s">
        <v>95</v>
      </c>
      <c r="C31" s="69">
        <v>26126922.25</v>
      </c>
      <c r="D31" s="70"/>
    </row>
    <row r="32" spans="1:4" s="2" customFormat="1" ht="14.4" x14ac:dyDescent="0.3">
      <c r="A32" s="6">
        <v>24</v>
      </c>
      <c r="B32" s="3" t="s">
        <v>96</v>
      </c>
      <c r="C32" s="15"/>
      <c r="D32" s="16"/>
    </row>
    <row r="33" spans="1:6" s="2" customFormat="1" ht="14.4" x14ac:dyDescent="0.3">
      <c r="A33" s="6">
        <v>25</v>
      </c>
      <c r="B33" s="3" t="s">
        <v>97</v>
      </c>
      <c r="C33" s="15" t="s">
        <v>11</v>
      </c>
      <c r="D33" s="13">
        <v>79249686</v>
      </c>
    </row>
    <row r="34" spans="1:6" s="2" customFormat="1" ht="14.4" x14ac:dyDescent="0.3">
      <c r="A34" s="6">
        <v>26</v>
      </c>
      <c r="B34" s="3" t="s">
        <v>102</v>
      </c>
      <c r="C34" s="15">
        <v>0</v>
      </c>
      <c r="D34" s="16"/>
    </row>
    <row r="35" spans="1:6" s="2" customFormat="1" ht="14.4" x14ac:dyDescent="0.3">
      <c r="A35" s="6">
        <v>27</v>
      </c>
      <c r="B35" s="3" t="s">
        <v>98</v>
      </c>
      <c r="C35" s="15">
        <v>0</v>
      </c>
      <c r="D35" s="16"/>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15" t="s">
        <v>28</v>
      </c>
      <c r="D38" s="5"/>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5" t="s">
        <v>11</v>
      </c>
      <c r="D42" s="14">
        <v>396248.43</v>
      </c>
    </row>
    <row r="43" spans="1:6" s="2" customFormat="1" ht="14.4" x14ac:dyDescent="0.3">
      <c r="A43" s="6"/>
      <c r="B43" s="4" t="s">
        <v>22</v>
      </c>
      <c r="C43" s="15"/>
      <c r="D43" s="16"/>
    </row>
    <row r="44" spans="1:6" s="2" customFormat="1" ht="14.4" x14ac:dyDescent="0.3">
      <c r="A44" s="6">
        <v>34</v>
      </c>
      <c r="B44" s="3" t="s">
        <v>72</v>
      </c>
      <c r="C44" s="15"/>
      <c r="D44" s="16"/>
    </row>
    <row r="45" spans="1:6" x14ac:dyDescent="0.25">
      <c r="A45" s="18" t="s">
        <v>49</v>
      </c>
      <c r="B45" s="19"/>
      <c r="C45" s="19"/>
      <c r="D45" s="19"/>
      <c r="E45" s="19"/>
      <c r="F45" s="19"/>
    </row>
    <row r="46" spans="1:6" x14ac:dyDescent="0.25">
      <c r="B46" s="19" t="s">
        <v>47</v>
      </c>
      <c r="C46" s="19"/>
      <c r="D46" s="19"/>
      <c r="E46" s="19"/>
      <c r="F46" s="19"/>
    </row>
    <row r="47" spans="1:6" x14ac:dyDescent="0.25">
      <c r="B47" s="19" t="s">
        <v>48</v>
      </c>
      <c r="C47" s="19"/>
      <c r="D47" s="19"/>
      <c r="E47" s="19"/>
      <c r="F47" s="19"/>
    </row>
    <row r="48" spans="1:6" x14ac:dyDescent="0.25">
      <c r="B48" s="19" t="s">
        <v>50</v>
      </c>
      <c r="C48" s="19"/>
      <c r="D48" s="19"/>
      <c r="E48" s="19"/>
      <c r="F48" s="19"/>
    </row>
    <row r="51" spans="2:4" x14ac:dyDescent="0.25">
      <c r="B51" s="2" t="s">
        <v>12</v>
      </c>
    </row>
    <row r="52" spans="2:4" x14ac:dyDescent="0.25">
      <c r="B52" s="2"/>
    </row>
    <row r="53" spans="2:4" x14ac:dyDescent="0.25">
      <c r="B53" s="2"/>
    </row>
    <row r="54" spans="2:4" x14ac:dyDescent="0.25">
      <c r="B54" s="2"/>
    </row>
    <row r="55" spans="2:4" x14ac:dyDescent="0.25">
      <c r="B55" s="2"/>
    </row>
    <row r="56" spans="2:4" x14ac:dyDescent="0.25">
      <c r="B56" s="11" t="s">
        <v>13</v>
      </c>
    </row>
    <row r="57" spans="2:4" ht="15.6" x14ac:dyDescent="0.3">
      <c r="B57" s="10" t="s">
        <v>14</v>
      </c>
    </row>
    <row r="58" spans="2:4" x14ac:dyDescent="0.25">
      <c r="B58" s="2"/>
    </row>
    <row r="59" spans="2:4" s="2" customFormat="1" x14ac:dyDescent="0.25">
      <c r="D59" s="1"/>
    </row>
    <row r="60" spans="2:4" s="2" customFormat="1" x14ac:dyDescent="0.25">
      <c r="B60" s="9"/>
      <c r="D60" s="1"/>
    </row>
    <row r="61" spans="2:4" s="2" customFormat="1" x14ac:dyDescent="0.25">
      <c r="B61" s="9"/>
      <c r="D61" s="1"/>
    </row>
    <row r="62" spans="2:4" s="2" customFormat="1" x14ac:dyDescent="0.25">
      <c r="D62" s="1"/>
    </row>
    <row r="63" spans="2:4" s="2" customFormat="1" x14ac:dyDescent="0.25">
      <c r="D63" s="1"/>
    </row>
    <row r="64" spans="2:4" s="2" customFormat="1" x14ac:dyDescent="0.25">
      <c r="D64" s="1"/>
    </row>
  </sheetData>
  <mergeCells count="9">
    <mergeCell ref="C25:D25"/>
    <mergeCell ref="C30:D30"/>
    <mergeCell ref="C31:D31"/>
    <mergeCell ref="C18:D18"/>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63"/>
  <sheetViews>
    <sheetView showGridLines="0" topLeftCell="A40" workbookViewId="0">
      <selection activeCell="C10" sqref="C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8" spans="1:4" ht="27.6" x14ac:dyDescent="0.25">
      <c r="A8" s="26" t="s">
        <v>78</v>
      </c>
      <c r="B8" s="8" t="s">
        <v>1</v>
      </c>
      <c r="C8" s="84" t="s">
        <v>79</v>
      </c>
      <c r="D8" s="85"/>
    </row>
    <row r="9" spans="1:4" s="2" customFormat="1" ht="14.4" x14ac:dyDescent="0.3">
      <c r="A9" s="6">
        <v>1</v>
      </c>
      <c r="B9" s="3" t="s">
        <v>77</v>
      </c>
      <c r="C9" s="15" t="s">
        <v>80</v>
      </c>
      <c r="D9" s="16"/>
    </row>
    <row r="10" spans="1:4" s="2" customFormat="1" ht="14.4" x14ac:dyDescent="0.3">
      <c r="A10" s="6">
        <v>2</v>
      </c>
      <c r="B10" s="3" t="s">
        <v>81</v>
      </c>
      <c r="C10" s="15" t="s">
        <v>278</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15" t="s">
        <v>17</v>
      </c>
      <c r="D16" s="16"/>
    </row>
    <row r="17" spans="1:4" s="2" customFormat="1" ht="14.4" x14ac:dyDescent="0.3">
      <c r="A17" s="6">
        <v>9</v>
      </c>
      <c r="B17" s="3" t="s">
        <v>86</v>
      </c>
      <c r="C17" s="15" t="s">
        <v>16</v>
      </c>
      <c r="D17" s="16"/>
    </row>
    <row r="18" spans="1:4" s="2" customFormat="1" ht="14.4" x14ac:dyDescent="0.3">
      <c r="A18" s="6">
        <v>10</v>
      </c>
      <c r="B18" s="3" t="s">
        <v>5</v>
      </c>
      <c r="C18" s="25">
        <v>41448</v>
      </c>
      <c r="D18" s="16"/>
    </row>
    <row r="19" spans="1:4" s="2" customFormat="1" ht="14.4" x14ac:dyDescent="0.3">
      <c r="A19" s="6">
        <v>11</v>
      </c>
      <c r="B19" s="3" t="s">
        <v>87</v>
      </c>
      <c r="C19" s="15"/>
      <c r="D19" s="16"/>
    </row>
    <row r="20" spans="1:4" s="27" customFormat="1" ht="45.6" customHeight="1" x14ac:dyDescent="0.3">
      <c r="A20" s="23">
        <v>12</v>
      </c>
      <c r="B20" s="24" t="s">
        <v>6</v>
      </c>
      <c r="C20" s="61" t="s">
        <v>18</v>
      </c>
      <c r="D20" s="62"/>
    </row>
    <row r="21" spans="1:4" s="2" customFormat="1" ht="14.4" x14ac:dyDescent="0.3">
      <c r="A21" s="6">
        <v>13</v>
      </c>
      <c r="B21" s="3" t="s">
        <v>88</v>
      </c>
      <c r="C21" s="15"/>
      <c r="D21" s="16"/>
    </row>
    <row r="22" spans="1:4" s="2" customFormat="1" ht="14.4" x14ac:dyDescent="0.3">
      <c r="A22" s="6">
        <v>14</v>
      </c>
      <c r="B22" s="3" t="s">
        <v>89</v>
      </c>
      <c r="C22" s="15"/>
      <c r="D22" s="16"/>
    </row>
    <row r="23" spans="1:4" s="2" customFormat="1" ht="14.4" x14ac:dyDescent="0.3">
      <c r="A23" s="6">
        <v>15</v>
      </c>
      <c r="B23" s="3" t="s">
        <v>90</v>
      </c>
      <c r="C23" s="15"/>
      <c r="D23" s="16"/>
    </row>
    <row r="24" spans="1:4" s="2" customFormat="1" ht="14.4" x14ac:dyDescent="0.3">
      <c r="A24" s="6">
        <v>16</v>
      </c>
      <c r="B24" s="3" t="s">
        <v>91</v>
      </c>
      <c r="C24" s="15"/>
      <c r="D24" s="16"/>
    </row>
    <row r="25" spans="1:4" s="2" customFormat="1" ht="15.6" customHeight="1" x14ac:dyDescent="0.3">
      <c r="A25" s="6">
        <v>17</v>
      </c>
      <c r="B25" s="3" t="s">
        <v>7</v>
      </c>
      <c r="C25" s="73" t="s">
        <v>20</v>
      </c>
      <c r="D25" s="74"/>
    </row>
    <row r="26" spans="1:4" s="2" customFormat="1" ht="14.4" x14ac:dyDescent="0.3">
      <c r="A26" s="6">
        <v>18</v>
      </c>
      <c r="B26" s="3" t="s">
        <v>92</v>
      </c>
      <c r="C26" s="15"/>
      <c r="D26" s="16"/>
    </row>
    <row r="27" spans="1:4" s="2" customFormat="1" ht="14.4" x14ac:dyDescent="0.3">
      <c r="A27" s="6">
        <v>19</v>
      </c>
      <c r="B27" s="3" t="s">
        <v>93</v>
      </c>
      <c r="C27" s="15"/>
      <c r="D27" s="16"/>
    </row>
    <row r="28" spans="1:4" s="2" customFormat="1" ht="14.4" x14ac:dyDescent="0.3">
      <c r="A28" s="6">
        <v>20</v>
      </c>
      <c r="B28" s="3" t="s">
        <v>103</v>
      </c>
      <c r="C28" s="15"/>
      <c r="D28" s="16"/>
    </row>
    <row r="29" spans="1:4" s="2" customFormat="1" ht="14.4" x14ac:dyDescent="0.3">
      <c r="A29" s="6">
        <v>21</v>
      </c>
      <c r="B29" s="7" t="s">
        <v>8</v>
      </c>
      <c r="C29" s="15"/>
      <c r="D29" s="16"/>
    </row>
    <row r="30" spans="1:4" s="2" customFormat="1" ht="13.8" x14ac:dyDescent="0.25">
      <c r="A30" s="6">
        <v>22</v>
      </c>
      <c r="B30" s="3" t="s">
        <v>94</v>
      </c>
      <c r="C30" s="107">
        <v>343544988.37</v>
      </c>
      <c r="D30" s="108"/>
    </row>
    <row r="31" spans="1:4" s="2" customFormat="1" ht="15.6" customHeight="1" x14ac:dyDescent="0.25">
      <c r="A31" s="6">
        <v>23</v>
      </c>
      <c r="B31" s="3" t="s">
        <v>95</v>
      </c>
      <c r="C31" s="69">
        <v>88617084.829999998</v>
      </c>
      <c r="D31" s="70"/>
    </row>
    <row r="32" spans="1:4" s="2" customFormat="1" ht="14.4" x14ac:dyDescent="0.3">
      <c r="A32" s="6">
        <v>24</v>
      </c>
      <c r="B32" s="3" t="s">
        <v>96</v>
      </c>
      <c r="C32" s="15"/>
      <c r="D32" s="16"/>
    </row>
    <row r="33" spans="1:6" s="2" customFormat="1" ht="15.6" customHeight="1" x14ac:dyDescent="0.25">
      <c r="A33" s="6">
        <v>25</v>
      </c>
      <c r="B33" s="3" t="s">
        <v>97</v>
      </c>
      <c r="C33" s="107">
        <v>343544988.37</v>
      </c>
      <c r="D33" s="108"/>
    </row>
    <row r="34" spans="1:6" s="2" customFormat="1" ht="15.6" customHeight="1" x14ac:dyDescent="0.25">
      <c r="A34" s="6">
        <v>26</v>
      </c>
      <c r="B34" s="3" t="s">
        <v>102</v>
      </c>
      <c r="C34" s="69">
        <v>0</v>
      </c>
      <c r="D34" s="70"/>
    </row>
    <row r="35" spans="1:6" s="2" customFormat="1" ht="14.4" x14ac:dyDescent="0.3">
      <c r="A35" s="6">
        <v>27</v>
      </c>
      <c r="B35" s="3" t="s">
        <v>98</v>
      </c>
      <c r="C35" s="29"/>
      <c r="D35" s="17">
        <v>0</v>
      </c>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73" t="s">
        <v>21</v>
      </c>
      <c r="D38" s="74"/>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23" t="s">
        <v>41</v>
      </c>
      <c r="D42" s="124"/>
    </row>
    <row r="43" spans="1:6" s="2" customFormat="1" ht="14.4" x14ac:dyDescent="0.3">
      <c r="A43" s="6"/>
      <c r="B43" s="4" t="s">
        <v>22</v>
      </c>
      <c r="C43" s="15"/>
      <c r="D43" s="16"/>
    </row>
    <row r="44" spans="1:6" s="2" customFormat="1" ht="14.4" x14ac:dyDescent="0.3">
      <c r="A44" s="6">
        <v>34</v>
      </c>
      <c r="B44" s="3" t="s">
        <v>72</v>
      </c>
      <c r="C44" s="15"/>
      <c r="D44" s="16"/>
    </row>
    <row r="45" spans="1:6" x14ac:dyDescent="0.25">
      <c r="A45" s="18" t="s">
        <v>49</v>
      </c>
      <c r="B45" s="19"/>
      <c r="C45" s="19"/>
      <c r="D45" s="19"/>
      <c r="E45" s="19"/>
      <c r="F45" s="19"/>
    </row>
    <row r="46" spans="1:6" x14ac:dyDescent="0.25">
      <c r="B46" s="19" t="s">
        <v>47</v>
      </c>
      <c r="C46" s="19"/>
      <c r="D46" s="19"/>
      <c r="E46" s="19"/>
      <c r="F46" s="19"/>
    </row>
    <row r="47" spans="1:6" x14ac:dyDescent="0.25">
      <c r="B47" s="19" t="s">
        <v>48</v>
      </c>
      <c r="C47" s="19"/>
      <c r="D47" s="19"/>
      <c r="E47" s="19"/>
      <c r="F47" s="19"/>
    </row>
    <row r="50" spans="2:4" x14ac:dyDescent="0.25">
      <c r="B50" s="2" t="s">
        <v>12</v>
      </c>
    </row>
    <row r="51" spans="2:4" x14ac:dyDescent="0.25">
      <c r="B51" s="2"/>
    </row>
    <row r="52" spans="2:4" x14ac:dyDescent="0.25">
      <c r="B52" s="2"/>
    </row>
    <row r="53" spans="2:4" x14ac:dyDescent="0.25">
      <c r="B53" s="2"/>
    </row>
    <row r="54" spans="2:4" x14ac:dyDescent="0.25">
      <c r="B54" s="2"/>
    </row>
    <row r="55" spans="2:4" x14ac:dyDescent="0.25">
      <c r="B55" s="11" t="s">
        <v>13</v>
      </c>
    </row>
    <row r="56" spans="2:4" ht="15.6" x14ac:dyDescent="0.3">
      <c r="B56" s="10" t="s">
        <v>14</v>
      </c>
    </row>
    <row r="57" spans="2:4" x14ac:dyDescent="0.25">
      <c r="B57" s="2"/>
    </row>
    <row r="58" spans="2:4" s="2" customFormat="1" x14ac:dyDescent="0.25">
      <c r="D58" s="1"/>
    </row>
    <row r="59" spans="2:4" s="2" customFormat="1" x14ac:dyDescent="0.25">
      <c r="B59" s="9"/>
      <c r="D59" s="1"/>
    </row>
    <row r="60" spans="2:4" s="2" customFormat="1" x14ac:dyDescent="0.25">
      <c r="B60" s="9"/>
      <c r="D60" s="1"/>
    </row>
    <row r="61" spans="2:4" s="2" customFormat="1" x14ac:dyDescent="0.25">
      <c r="D61" s="1"/>
    </row>
    <row r="62" spans="2:4" s="2" customFormat="1" x14ac:dyDescent="0.25">
      <c r="D62" s="1"/>
    </row>
    <row r="63" spans="2:4" s="2" customFormat="1" x14ac:dyDescent="0.25">
      <c r="D63" s="1"/>
    </row>
  </sheetData>
  <mergeCells count="12">
    <mergeCell ref="A1:D1"/>
    <mergeCell ref="A2:D2"/>
    <mergeCell ref="A3:D3"/>
    <mergeCell ref="C8:D8"/>
    <mergeCell ref="C20:D20"/>
    <mergeCell ref="C25:D25"/>
    <mergeCell ref="C42:D42"/>
    <mergeCell ref="C38:D38"/>
    <mergeCell ref="C30:D30"/>
    <mergeCell ref="C33:D33"/>
    <mergeCell ref="C31:D31"/>
    <mergeCell ref="C34:D34"/>
  </mergeCells>
  <printOptions horizontalCentered="1"/>
  <pageMargins left="0.25" right="0.25" top="0.75" bottom="0.75" header="0.3" footer="0.3"/>
  <pageSetup paperSize="41" scale="90" orientation="portrait" r:id="rId1"/>
  <headerFooter>
    <oddHeader>&amp;RAnnex "A"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63"/>
  <sheetViews>
    <sheetView showGridLines="0" workbookViewId="0">
      <selection activeCell="C10" sqref="C10:D1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8" spans="1:4" ht="27.6" x14ac:dyDescent="0.25">
      <c r="A8" s="26" t="s">
        <v>78</v>
      </c>
      <c r="B8" s="8" t="s">
        <v>1</v>
      </c>
      <c r="C8" s="84" t="s">
        <v>173</v>
      </c>
      <c r="D8" s="85"/>
    </row>
    <row r="9" spans="1:4" s="2" customFormat="1" ht="14.4" x14ac:dyDescent="0.3">
      <c r="A9" s="6">
        <v>1</v>
      </c>
      <c r="B9" s="3" t="s">
        <v>77</v>
      </c>
      <c r="C9" s="15" t="s">
        <v>80</v>
      </c>
      <c r="D9" s="16"/>
    </row>
    <row r="10" spans="1:4" s="2" customFormat="1" ht="14.4" x14ac:dyDescent="0.3">
      <c r="A10" s="6">
        <v>2</v>
      </c>
      <c r="B10" s="3" t="s">
        <v>81</v>
      </c>
      <c r="C10" s="15" t="s">
        <v>253</v>
      </c>
      <c r="D10" s="16"/>
    </row>
    <row r="11" spans="1:4" s="2" customFormat="1" ht="14.4" x14ac:dyDescent="0.3">
      <c r="A11" s="6">
        <v>3</v>
      </c>
      <c r="B11" s="3" t="s">
        <v>82</v>
      </c>
      <c r="C11" s="15" t="s">
        <v>83</v>
      </c>
      <c r="D11" s="16"/>
    </row>
    <row r="12" spans="1:4" s="2" customFormat="1" ht="14.4" x14ac:dyDescent="0.3">
      <c r="A12" s="6">
        <v>4</v>
      </c>
      <c r="B12" s="3" t="s">
        <v>84</v>
      </c>
      <c r="C12" s="15"/>
      <c r="D12" s="16"/>
    </row>
    <row r="13" spans="1:4" s="2" customFormat="1" ht="14.4" x14ac:dyDescent="0.3">
      <c r="A13" s="6">
        <v>5</v>
      </c>
      <c r="B13" s="3" t="s">
        <v>85</v>
      </c>
      <c r="C13" s="15"/>
      <c r="D13" s="16"/>
    </row>
    <row r="14" spans="1:4" s="2" customFormat="1" ht="14.4" x14ac:dyDescent="0.3">
      <c r="A14" s="6">
        <v>6</v>
      </c>
      <c r="B14" s="3" t="s">
        <v>2</v>
      </c>
      <c r="C14" s="15"/>
      <c r="D14" s="16"/>
    </row>
    <row r="15" spans="1:4" s="2" customFormat="1" ht="14.4" x14ac:dyDescent="0.3">
      <c r="A15" s="6">
        <v>7</v>
      </c>
      <c r="B15" s="3" t="s">
        <v>3</v>
      </c>
      <c r="C15" s="15"/>
      <c r="D15" s="16"/>
    </row>
    <row r="16" spans="1:4" s="2" customFormat="1" ht="14.4" x14ac:dyDescent="0.3">
      <c r="A16" s="6">
        <v>8</v>
      </c>
      <c r="B16" s="3" t="s">
        <v>4</v>
      </c>
      <c r="C16" s="15" t="s">
        <v>174</v>
      </c>
      <c r="D16" s="16"/>
    </row>
    <row r="17" spans="1:4" s="2" customFormat="1" ht="15.6" x14ac:dyDescent="0.3">
      <c r="A17" s="6">
        <v>9</v>
      </c>
      <c r="B17" s="3" t="s">
        <v>86</v>
      </c>
      <c r="C17" s="127">
        <v>185550000</v>
      </c>
      <c r="D17" s="128"/>
    </row>
    <row r="18" spans="1:4" s="2" customFormat="1" ht="14.4" x14ac:dyDescent="0.3">
      <c r="A18" s="6">
        <v>10</v>
      </c>
      <c r="B18" s="3" t="s">
        <v>5</v>
      </c>
      <c r="C18" s="25" t="s">
        <v>175</v>
      </c>
      <c r="D18" s="16"/>
    </row>
    <row r="19" spans="1:4" s="2" customFormat="1" ht="14.4" x14ac:dyDescent="0.3">
      <c r="A19" s="6">
        <v>11</v>
      </c>
      <c r="B19" s="3" t="s">
        <v>87</v>
      </c>
      <c r="C19" s="15"/>
      <c r="D19" s="16"/>
    </row>
    <row r="20" spans="1:4" s="27" customFormat="1" ht="45.6" customHeight="1" x14ac:dyDescent="0.3">
      <c r="A20" s="23">
        <v>12</v>
      </c>
      <c r="B20" s="24" t="s">
        <v>6</v>
      </c>
      <c r="C20" s="61" t="s">
        <v>176</v>
      </c>
      <c r="D20" s="62"/>
    </row>
    <row r="21" spans="1:4" s="2" customFormat="1" ht="14.4" x14ac:dyDescent="0.3">
      <c r="A21" s="6">
        <v>13</v>
      </c>
      <c r="B21" s="3" t="s">
        <v>88</v>
      </c>
      <c r="C21" s="15"/>
      <c r="D21" s="16"/>
    </row>
    <row r="22" spans="1:4" s="2" customFormat="1" ht="14.4" x14ac:dyDescent="0.3">
      <c r="A22" s="6">
        <v>14</v>
      </c>
      <c r="B22" s="3" t="s">
        <v>89</v>
      </c>
      <c r="C22" s="12" t="s">
        <v>34</v>
      </c>
      <c r="D22" s="5"/>
    </row>
    <row r="23" spans="1:4" s="2" customFormat="1" ht="14.4" x14ac:dyDescent="0.3">
      <c r="A23" s="6">
        <v>15</v>
      </c>
      <c r="B23" s="3" t="s">
        <v>90</v>
      </c>
      <c r="C23" s="15" t="s">
        <v>69</v>
      </c>
      <c r="D23" s="5"/>
    </row>
    <row r="24" spans="1:4" s="2" customFormat="1" ht="14.4" x14ac:dyDescent="0.3">
      <c r="A24" s="6">
        <v>16</v>
      </c>
      <c r="B24" s="3" t="s">
        <v>91</v>
      </c>
      <c r="C24" s="59"/>
      <c r="D24" s="60"/>
    </row>
    <row r="25" spans="1:4" s="2" customFormat="1" ht="31.2" customHeight="1" x14ac:dyDescent="0.3">
      <c r="A25" s="6">
        <v>17</v>
      </c>
      <c r="B25" s="3" t="s">
        <v>7</v>
      </c>
      <c r="C25" s="59" t="s">
        <v>35</v>
      </c>
      <c r="D25" s="60"/>
    </row>
    <row r="26" spans="1:4" s="2" customFormat="1" ht="14.4" x14ac:dyDescent="0.3">
      <c r="A26" s="6">
        <v>18</v>
      </c>
      <c r="B26" s="3" t="s">
        <v>92</v>
      </c>
      <c r="C26" s="15"/>
      <c r="D26" s="17">
        <v>0</v>
      </c>
    </row>
    <row r="27" spans="1:4" s="2" customFormat="1" ht="14.4" x14ac:dyDescent="0.3">
      <c r="A27" s="6">
        <v>19</v>
      </c>
      <c r="B27" s="3" t="s">
        <v>93</v>
      </c>
      <c r="C27" s="15"/>
      <c r="D27" s="17">
        <v>0</v>
      </c>
    </row>
    <row r="28" spans="1:4" s="2" customFormat="1" ht="14.4" x14ac:dyDescent="0.3">
      <c r="A28" s="6">
        <v>20</v>
      </c>
      <c r="B28" s="3" t="s">
        <v>103</v>
      </c>
      <c r="C28" s="15"/>
      <c r="D28" s="17">
        <v>0</v>
      </c>
    </row>
    <row r="29" spans="1:4" s="2" customFormat="1" ht="14.4" x14ac:dyDescent="0.3">
      <c r="A29" s="6">
        <v>21</v>
      </c>
      <c r="B29" s="7" t="s">
        <v>8</v>
      </c>
      <c r="C29" s="15"/>
      <c r="D29" s="16"/>
    </row>
    <row r="30" spans="1:4" s="2" customFormat="1" ht="13.8" x14ac:dyDescent="0.25">
      <c r="A30" s="6">
        <v>22</v>
      </c>
      <c r="B30" s="3" t="s">
        <v>94</v>
      </c>
      <c r="C30" s="129">
        <v>185854705</v>
      </c>
      <c r="D30" s="130"/>
    </row>
    <row r="31" spans="1:4" s="2" customFormat="1" ht="15.6" customHeight="1" x14ac:dyDescent="0.25">
      <c r="A31" s="6">
        <v>23</v>
      </c>
      <c r="B31" s="3" t="s">
        <v>95</v>
      </c>
      <c r="C31" s="69">
        <v>50874577.149999999</v>
      </c>
      <c r="D31" s="70"/>
    </row>
    <row r="32" spans="1:4" s="2" customFormat="1" ht="14.4" x14ac:dyDescent="0.3">
      <c r="A32" s="6">
        <v>24</v>
      </c>
      <c r="B32" s="3" t="s">
        <v>96</v>
      </c>
      <c r="C32" s="15"/>
      <c r="D32" s="16"/>
    </row>
    <row r="33" spans="1:6" s="2" customFormat="1" ht="15.6" customHeight="1" x14ac:dyDescent="0.25">
      <c r="A33" s="6">
        <v>25</v>
      </c>
      <c r="B33" s="3" t="s">
        <v>97</v>
      </c>
      <c r="C33" s="129">
        <v>185854705</v>
      </c>
      <c r="D33" s="130"/>
    </row>
    <row r="34" spans="1:6" s="2" customFormat="1" ht="15.6" customHeight="1" x14ac:dyDescent="0.25">
      <c r="A34" s="6">
        <v>26</v>
      </c>
      <c r="B34" s="3" t="s">
        <v>102</v>
      </c>
      <c r="C34" s="69">
        <v>0</v>
      </c>
      <c r="D34" s="70"/>
    </row>
    <row r="35" spans="1:6" s="2" customFormat="1" ht="14.4" x14ac:dyDescent="0.3">
      <c r="A35" s="6">
        <v>27</v>
      </c>
      <c r="B35" s="3" t="s">
        <v>98</v>
      </c>
      <c r="C35" s="29"/>
      <c r="D35" s="17">
        <v>0</v>
      </c>
    </row>
    <row r="36" spans="1:6" s="2" customFormat="1" ht="14.4" x14ac:dyDescent="0.3">
      <c r="A36" s="6">
        <v>28</v>
      </c>
      <c r="B36" s="3" t="s">
        <v>99</v>
      </c>
      <c r="C36" s="15"/>
      <c r="D36" s="16"/>
    </row>
    <row r="37" spans="1:6" s="2" customFormat="1" ht="14.4" x14ac:dyDescent="0.3">
      <c r="A37" s="6">
        <v>29</v>
      </c>
      <c r="B37" s="3" t="s">
        <v>100</v>
      </c>
      <c r="C37" s="15"/>
      <c r="D37" s="16"/>
    </row>
    <row r="38" spans="1:6" s="2" customFormat="1" ht="15.6" customHeight="1" x14ac:dyDescent="0.3">
      <c r="A38" s="6">
        <v>30</v>
      </c>
      <c r="B38" s="3" t="s">
        <v>101</v>
      </c>
      <c r="C38" s="73" t="s">
        <v>21</v>
      </c>
      <c r="D38" s="74"/>
    </row>
    <row r="39" spans="1:6" s="2" customFormat="1" ht="14.4" x14ac:dyDescent="0.3">
      <c r="A39" s="6">
        <v>31</v>
      </c>
      <c r="B39" s="4" t="s">
        <v>40</v>
      </c>
      <c r="C39" s="15"/>
      <c r="D39" s="16"/>
    </row>
    <row r="40" spans="1:6" s="2" customFormat="1" ht="14.4" x14ac:dyDescent="0.3">
      <c r="A40" s="6">
        <v>32</v>
      </c>
      <c r="B40" s="4" t="s">
        <v>9</v>
      </c>
      <c r="C40" s="15"/>
      <c r="D40" s="16"/>
    </row>
    <row r="41" spans="1:6" s="2" customFormat="1" ht="14.4" x14ac:dyDescent="0.3">
      <c r="A41" s="6">
        <v>33</v>
      </c>
      <c r="B41" s="4" t="s">
        <v>10</v>
      </c>
      <c r="C41" s="15"/>
      <c r="D41" s="16"/>
    </row>
    <row r="42" spans="1:6" s="2" customFormat="1" ht="14.4" x14ac:dyDescent="0.3">
      <c r="A42" s="6"/>
      <c r="B42" s="4" t="s">
        <v>23</v>
      </c>
      <c r="C42" s="125">
        <v>929273.53</v>
      </c>
      <c r="D42" s="126"/>
    </row>
    <row r="43" spans="1:6" s="2" customFormat="1" ht="14.4" x14ac:dyDescent="0.3">
      <c r="A43" s="6">
        <v>34</v>
      </c>
      <c r="B43" s="3" t="s">
        <v>72</v>
      </c>
      <c r="C43" s="15"/>
      <c r="D43" s="16"/>
    </row>
    <row r="44" spans="1:6" x14ac:dyDescent="0.25">
      <c r="A44" s="18"/>
      <c r="B44" s="19"/>
      <c r="C44" s="19"/>
      <c r="D44" s="19"/>
      <c r="E44" s="19"/>
      <c r="F44" s="19"/>
    </row>
    <row r="45" spans="1:6" x14ac:dyDescent="0.25">
      <c r="B45" s="19"/>
      <c r="C45" s="19"/>
      <c r="D45" s="19"/>
      <c r="E45" s="19"/>
      <c r="F45" s="19"/>
    </row>
    <row r="46" spans="1:6" x14ac:dyDescent="0.25">
      <c r="B46" s="19"/>
      <c r="C46" s="19"/>
      <c r="D46" s="19"/>
      <c r="E46" s="19"/>
      <c r="F46" s="19"/>
    </row>
    <row r="47" spans="1:6" x14ac:dyDescent="0.25">
      <c r="B47" s="19"/>
      <c r="C47" s="19"/>
      <c r="D47" s="19"/>
      <c r="E47" s="19"/>
      <c r="F47" s="19"/>
    </row>
    <row r="50" spans="2:4" x14ac:dyDescent="0.25">
      <c r="B50" s="2" t="s">
        <v>12</v>
      </c>
    </row>
    <row r="51" spans="2:4" x14ac:dyDescent="0.25">
      <c r="B51" s="2"/>
    </row>
    <row r="52" spans="2:4" x14ac:dyDescent="0.25">
      <c r="B52" s="2"/>
    </row>
    <row r="53" spans="2:4" x14ac:dyDescent="0.25">
      <c r="B53" s="2"/>
    </row>
    <row r="54" spans="2:4" x14ac:dyDescent="0.25">
      <c r="B54" s="2"/>
    </row>
    <row r="55" spans="2:4" x14ac:dyDescent="0.25">
      <c r="B55" s="11" t="s">
        <v>13</v>
      </c>
    </row>
    <row r="56" spans="2:4" ht="15.6" x14ac:dyDescent="0.3">
      <c r="B56" s="10" t="s">
        <v>14</v>
      </c>
    </row>
    <row r="57" spans="2:4" x14ac:dyDescent="0.25">
      <c r="B57" s="2"/>
    </row>
    <row r="58" spans="2:4" s="2" customFormat="1" x14ac:dyDescent="0.25">
      <c r="D58" s="1"/>
    </row>
    <row r="59" spans="2:4" s="2" customFormat="1" x14ac:dyDescent="0.25">
      <c r="B59" s="9"/>
      <c r="D59" s="1"/>
    </row>
    <row r="60" spans="2:4" s="2" customFormat="1" x14ac:dyDescent="0.25">
      <c r="B60" s="9"/>
      <c r="D60" s="1"/>
    </row>
    <row r="61" spans="2:4" s="2" customFormat="1" x14ac:dyDescent="0.25">
      <c r="D61" s="1"/>
    </row>
    <row r="62" spans="2:4" s="2" customFormat="1" x14ac:dyDescent="0.25">
      <c r="D62" s="1"/>
    </row>
    <row r="63" spans="2:4" s="2" customFormat="1" x14ac:dyDescent="0.25">
      <c r="D63" s="1"/>
    </row>
  </sheetData>
  <mergeCells count="14">
    <mergeCell ref="C42:D42"/>
    <mergeCell ref="A1:D1"/>
    <mergeCell ref="A2:D2"/>
    <mergeCell ref="A3:D3"/>
    <mergeCell ref="C8:D8"/>
    <mergeCell ref="C20:D20"/>
    <mergeCell ref="C25:D25"/>
    <mergeCell ref="C17:D17"/>
    <mergeCell ref="C24:D24"/>
    <mergeCell ref="C30:D30"/>
    <mergeCell ref="C31:D31"/>
    <mergeCell ref="C33:D33"/>
    <mergeCell ref="C34:D34"/>
    <mergeCell ref="C38:D38"/>
  </mergeCells>
  <printOptions horizontalCentered="1"/>
  <pageMargins left="0.25" right="0.25" top="0.75" bottom="0.75" header="0.3" footer="0.3"/>
  <pageSetup paperSize="41" scale="90" orientation="portrait" r:id="rId1"/>
  <headerFooter>
    <oddHeader>&amp;RAnnex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CCA08-BBE6-424B-8540-69732C43A26B}">
  <sheetPr>
    <tabColor theme="5"/>
  </sheetPr>
  <dimension ref="A1:K53"/>
  <sheetViews>
    <sheetView showGridLines="0" topLeftCell="A16"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3.5" style="1" bestFit="1" customWidth="1"/>
    <col min="7" max="16384" width="9" style="1"/>
  </cols>
  <sheetData>
    <row r="1" spans="1:6" x14ac:dyDescent="0.25">
      <c r="A1" s="83" t="s">
        <v>0</v>
      </c>
      <c r="B1" s="83"/>
      <c r="C1" s="83"/>
      <c r="D1" s="83"/>
    </row>
    <row r="2" spans="1:6" x14ac:dyDescent="0.25">
      <c r="A2" s="83" t="s">
        <v>76</v>
      </c>
      <c r="B2" s="83"/>
      <c r="C2" s="83"/>
      <c r="D2" s="83"/>
    </row>
    <row r="3" spans="1:6" x14ac:dyDescent="0.25">
      <c r="A3" s="83"/>
      <c r="B3" s="83"/>
      <c r="C3" s="83"/>
      <c r="D3" s="83"/>
    </row>
    <row r="5" spans="1:6" ht="27.6" x14ac:dyDescent="0.25">
      <c r="A5" s="26" t="s">
        <v>78</v>
      </c>
      <c r="B5" s="8" t="s">
        <v>1</v>
      </c>
      <c r="C5" s="84" t="s">
        <v>295</v>
      </c>
      <c r="D5" s="85"/>
    </row>
    <row r="6" spans="1:6" s="2" customFormat="1" ht="14.4" x14ac:dyDescent="0.3">
      <c r="A6" s="6">
        <v>1</v>
      </c>
      <c r="B6" s="3" t="s">
        <v>77</v>
      </c>
      <c r="C6" s="15" t="s">
        <v>80</v>
      </c>
      <c r="D6" s="16"/>
    </row>
    <row r="7" spans="1:6" s="2" customFormat="1" ht="14.4" x14ac:dyDescent="0.3">
      <c r="A7" s="6">
        <v>2</v>
      </c>
      <c r="B7" s="3" t="s">
        <v>81</v>
      </c>
      <c r="C7" s="46" t="s">
        <v>333</v>
      </c>
      <c r="D7" s="16"/>
    </row>
    <row r="8" spans="1:6" s="2" customFormat="1" ht="14.4" x14ac:dyDescent="0.3">
      <c r="A8" s="6">
        <v>3</v>
      </c>
      <c r="B8" s="3" t="s">
        <v>82</v>
      </c>
      <c r="C8" s="15" t="s">
        <v>83</v>
      </c>
      <c r="D8" s="16"/>
    </row>
    <row r="9" spans="1:6" s="2" customFormat="1" ht="14.4" x14ac:dyDescent="0.3">
      <c r="A9" s="6">
        <v>4</v>
      </c>
      <c r="B9" s="3" t="s">
        <v>84</v>
      </c>
      <c r="C9" s="15" t="s">
        <v>334</v>
      </c>
      <c r="D9" s="16"/>
    </row>
    <row r="10" spans="1:6" s="2" customFormat="1" ht="14.4" x14ac:dyDescent="0.3">
      <c r="A10" s="6">
        <v>5</v>
      </c>
      <c r="B10" s="3" t="s">
        <v>85</v>
      </c>
      <c r="C10" s="73" t="s">
        <v>296</v>
      </c>
      <c r="D10" s="74"/>
    </row>
    <row r="11" spans="1:6" s="2" customFormat="1" ht="14.4" x14ac:dyDescent="0.3">
      <c r="A11" s="6">
        <v>6</v>
      </c>
      <c r="B11" s="3" t="s">
        <v>2</v>
      </c>
      <c r="C11" s="73" t="s">
        <v>335</v>
      </c>
      <c r="D11" s="74"/>
    </row>
    <row r="12" spans="1:6" s="2" customFormat="1" ht="14.4" x14ac:dyDescent="0.3">
      <c r="A12" s="6">
        <v>7</v>
      </c>
      <c r="B12" s="3" t="s">
        <v>3</v>
      </c>
      <c r="C12" s="73" t="s">
        <v>262</v>
      </c>
      <c r="D12" s="74"/>
    </row>
    <row r="13" spans="1:6" s="2" customFormat="1" ht="14.4" x14ac:dyDescent="0.3">
      <c r="A13" s="6">
        <v>8</v>
      </c>
      <c r="B13" s="3" t="s">
        <v>4</v>
      </c>
      <c r="C13" s="28" t="s">
        <v>336</v>
      </c>
      <c r="D13" s="16"/>
    </row>
    <row r="14" spans="1:6" s="2" customFormat="1" ht="14.4" x14ac:dyDescent="0.3">
      <c r="A14" s="6">
        <v>9</v>
      </c>
      <c r="B14" s="3" t="s">
        <v>86</v>
      </c>
      <c r="C14" s="75">
        <v>757800000</v>
      </c>
      <c r="D14" s="76"/>
    </row>
    <row r="15" spans="1:6" s="2" customFormat="1" ht="14.4" x14ac:dyDescent="0.3">
      <c r="A15" s="6">
        <v>10</v>
      </c>
      <c r="B15" s="3" t="s">
        <v>5</v>
      </c>
      <c r="C15" s="98">
        <v>47837</v>
      </c>
      <c r="D15" s="78"/>
      <c r="F15" s="53"/>
    </row>
    <row r="16" spans="1:6" s="2" customFormat="1" ht="14.4" x14ac:dyDescent="0.3">
      <c r="A16" s="6">
        <v>11</v>
      </c>
      <c r="B16" s="3" t="s">
        <v>87</v>
      </c>
      <c r="C16" s="15" t="s">
        <v>104</v>
      </c>
      <c r="D16" s="16"/>
    </row>
    <row r="17" spans="1:11" s="27" customFormat="1" ht="62.4" customHeight="1" x14ac:dyDescent="0.3">
      <c r="A17" s="23">
        <v>12</v>
      </c>
      <c r="B17" s="24" t="s">
        <v>6</v>
      </c>
      <c r="C17" s="61" t="s">
        <v>337</v>
      </c>
      <c r="D17" s="62"/>
    </row>
    <row r="18" spans="1:11" s="2" customFormat="1" ht="38.4" customHeight="1" x14ac:dyDescent="0.3">
      <c r="A18" s="6">
        <v>13</v>
      </c>
      <c r="B18" s="3" t="s">
        <v>88</v>
      </c>
      <c r="C18" s="59" t="s">
        <v>338</v>
      </c>
      <c r="D18" s="60"/>
    </row>
    <row r="19" spans="1:11" s="2" customFormat="1" ht="30.6" customHeight="1" x14ac:dyDescent="0.3">
      <c r="A19" s="6">
        <v>14</v>
      </c>
      <c r="B19" s="3" t="s">
        <v>89</v>
      </c>
      <c r="C19" s="59" t="s">
        <v>338</v>
      </c>
      <c r="D19" s="60"/>
    </row>
    <row r="20" spans="1:11" s="27" customFormat="1" ht="60" customHeight="1" x14ac:dyDescent="0.3">
      <c r="A20" s="23">
        <v>15</v>
      </c>
      <c r="B20" s="24" t="s">
        <v>90</v>
      </c>
      <c r="C20" s="61" t="s">
        <v>339</v>
      </c>
      <c r="D20" s="62"/>
    </row>
    <row r="21" spans="1:11" s="2" customFormat="1" ht="45" customHeight="1" x14ac:dyDescent="0.3">
      <c r="A21" s="6">
        <v>16</v>
      </c>
      <c r="B21" s="3" t="s">
        <v>91</v>
      </c>
      <c r="C21" s="59" t="s">
        <v>257</v>
      </c>
      <c r="D21" s="60"/>
    </row>
    <row r="22" spans="1:11" s="27" customFormat="1" ht="106.95" customHeight="1" x14ac:dyDescent="0.3">
      <c r="A22" s="23">
        <v>17</v>
      </c>
      <c r="B22" s="24" t="s">
        <v>7</v>
      </c>
      <c r="C22" s="61" t="s">
        <v>340</v>
      </c>
      <c r="D22" s="62"/>
    </row>
    <row r="23" spans="1:11" s="2" customFormat="1" ht="14.4" x14ac:dyDescent="0.3">
      <c r="A23" s="6">
        <v>18</v>
      </c>
      <c r="B23" s="3" t="s">
        <v>92</v>
      </c>
      <c r="C23" s="79">
        <v>0</v>
      </c>
      <c r="D23" s="64"/>
    </row>
    <row r="24" spans="1:11" s="2" customFormat="1" ht="14.4" x14ac:dyDescent="0.3">
      <c r="A24" s="6">
        <v>19</v>
      </c>
      <c r="B24" s="3" t="s">
        <v>93</v>
      </c>
      <c r="C24" s="90">
        <v>0</v>
      </c>
      <c r="D24" s="91"/>
    </row>
    <row r="25" spans="1:11" s="2" customFormat="1" ht="14.4" x14ac:dyDescent="0.3">
      <c r="A25" s="6">
        <v>20</v>
      </c>
      <c r="B25" s="3" t="s">
        <v>103</v>
      </c>
      <c r="C25" s="71">
        <v>0</v>
      </c>
      <c r="D25" s="72"/>
    </row>
    <row r="26" spans="1:11" s="2" customFormat="1" ht="14.4" x14ac:dyDescent="0.3">
      <c r="A26" s="6">
        <v>21</v>
      </c>
      <c r="B26" s="7" t="s">
        <v>8</v>
      </c>
      <c r="C26" s="63">
        <v>0</v>
      </c>
      <c r="D26" s="64"/>
    </row>
    <row r="27" spans="1:11" s="2" customFormat="1" ht="14.4" x14ac:dyDescent="0.3">
      <c r="A27" s="6">
        <v>22</v>
      </c>
      <c r="B27" s="3" t="s">
        <v>94</v>
      </c>
      <c r="C27" s="65">
        <v>0</v>
      </c>
      <c r="D27" s="66"/>
    </row>
    <row r="28" spans="1:11" s="2" customFormat="1" ht="14.4" x14ac:dyDescent="0.3">
      <c r="A28" s="6">
        <v>23</v>
      </c>
      <c r="B28" s="3" t="s">
        <v>95</v>
      </c>
      <c r="C28" s="65">
        <v>0</v>
      </c>
      <c r="D28" s="66"/>
      <c r="K28" s="2" t="s">
        <v>274</v>
      </c>
    </row>
    <row r="29" spans="1:11" s="2" customFormat="1" ht="14.4" x14ac:dyDescent="0.3">
      <c r="A29" s="6">
        <v>24</v>
      </c>
      <c r="B29" s="3" t="s">
        <v>96</v>
      </c>
      <c r="C29" s="15"/>
      <c r="D29" s="16"/>
    </row>
    <row r="30" spans="1:11" s="2" customFormat="1" ht="15.6" customHeight="1" x14ac:dyDescent="0.25">
      <c r="A30" s="6">
        <v>25</v>
      </c>
      <c r="B30" s="3" t="s">
        <v>97</v>
      </c>
      <c r="C30" s="67">
        <v>173799978</v>
      </c>
      <c r="D30" s="68"/>
    </row>
    <row r="31" spans="1:11" s="2" customFormat="1" ht="14.4" x14ac:dyDescent="0.3">
      <c r="A31" s="6">
        <v>26</v>
      </c>
      <c r="B31" s="3" t="s">
        <v>102</v>
      </c>
      <c r="C31" s="15"/>
      <c r="D31" s="17">
        <v>0</v>
      </c>
    </row>
    <row r="32" spans="1:11" s="2" customFormat="1" ht="15.6" customHeight="1" x14ac:dyDescent="0.25">
      <c r="A32" s="6">
        <v>27</v>
      </c>
      <c r="B32" s="3" t="s">
        <v>98</v>
      </c>
      <c r="C32" s="69">
        <f>C30-C27</f>
        <v>173799978</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62.4" customHeight="1" x14ac:dyDescent="0.3">
      <c r="A38" s="6">
        <v>33</v>
      </c>
      <c r="B38" s="4" t="s">
        <v>10</v>
      </c>
      <c r="C38" s="59" t="s">
        <v>341</v>
      </c>
      <c r="D38" s="60"/>
    </row>
    <row r="39" spans="1:6" s="2" customFormat="1" ht="100.2" customHeight="1" x14ac:dyDescent="0.3">
      <c r="A39" s="6"/>
      <c r="B39" s="4"/>
      <c r="C39" s="59" t="s">
        <v>266</v>
      </c>
      <c r="D39" s="60"/>
    </row>
    <row r="40" spans="1:6" s="33" customFormat="1" ht="40.950000000000003" customHeight="1" x14ac:dyDescent="0.3">
      <c r="A40" s="23">
        <v>34</v>
      </c>
      <c r="B40" s="32" t="s">
        <v>72</v>
      </c>
      <c r="C40" s="61" t="s">
        <v>170</v>
      </c>
      <c r="D40" s="6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324</v>
      </c>
    </row>
    <row r="50" spans="2:4" ht="15.6" x14ac:dyDescent="0.3">
      <c r="B50" s="10" t="s">
        <v>325</v>
      </c>
    </row>
    <row r="51" spans="2:4" s="2" customFormat="1" x14ac:dyDescent="0.25">
      <c r="D51" s="1"/>
    </row>
    <row r="52" spans="2:4" s="2" customFormat="1" x14ac:dyDescent="0.25">
      <c r="D52" s="1"/>
    </row>
    <row r="53" spans="2:4" s="2" customFormat="1" x14ac:dyDescent="0.25">
      <c r="D53" s="1"/>
    </row>
  </sheetData>
  <mergeCells count="26">
    <mergeCell ref="C39:D39"/>
    <mergeCell ref="C40:D40"/>
    <mergeCell ref="C26:D26"/>
    <mergeCell ref="C27:D27"/>
    <mergeCell ref="C28:D28"/>
    <mergeCell ref="C30:D30"/>
    <mergeCell ref="C32:D32"/>
    <mergeCell ref="C38:D38"/>
    <mergeCell ref="C20:D20"/>
    <mergeCell ref="C21:D21"/>
    <mergeCell ref="C22:D22"/>
    <mergeCell ref="C23:D23"/>
    <mergeCell ref="C24:D24"/>
    <mergeCell ref="C25:D25"/>
    <mergeCell ref="C12:D12"/>
    <mergeCell ref="C14:D14"/>
    <mergeCell ref="C15:D15"/>
    <mergeCell ref="C17:D17"/>
    <mergeCell ref="C18:D18"/>
    <mergeCell ref="C19:D19"/>
    <mergeCell ref="A1:D1"/>
    <mergeCell ref="A2:D2"/>
    <mergeCell ref="A3:D3"/>
    <mergeCell ref="C5:D5"/>
    <mergeCell ref="C10:D10"/>
    <mergeCell ref="C11:D11"/>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K53"/>
  <sheetViews>
    <sheetView showGridLines="0" topLeftCell="A16"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5" width="9" style="1"/>
    <col min="6" max="6" width="13.5" style="1" bestFit="1" customWidth="1"/>
    <col min="7" max="16384" width="9" style="1"/>
  </cols>
  <sheetData>
    <row r="1" spans="1:6" x14ac:dyDescent="0.25">
      <c r="A1" s="83" t="s">
        <v>0</v>
      </c>
      <c r="B1" s="83"/>
      <c r="C1" s="83"/>
      <c r="D1" s="83"/>
    </row>
    <row r="2" spans="1:6" x14ac:dyDescent="0.25">
      <c r="A2" s="83" t="s">
        <v>76</v>
      </c>
      <c r="B2" s="83"/>
      <c r="C2" s="83"/>
      <c r="D2" s="83"/>
    </row>
    <row r="3" spans="1:6" x14ac:dyDescent="0.25">
      <c r="A3" s="83"/>
      <c r="B3" s="83"/>
      <c r="C3" s="83"/>
      <c r="D3" s="83"/>
    </row>
    <row r="5" spans="1:6" ht="27.6" x14ac:dyDescent="0.25">
      <c r="A5" s="26" t="s">
        <v>78</v>
      </c>
      <c r="B5" s="8" t="s">
        <v>1</v>
      </c>
      <c r="C5" s="84" t="s">
        <v>295</v>
      </c>
      <c r="D5" s="85"/>
    </row>
    <row r="6" spans="1:6" s="2" customFormat="1" ht="14.4" x14ac:dyDescent="0.3">
      <c r="A6" s="6">
        <v>1</v>
      </c>
      <c r="B6" s="3" t="s">
        <v>77</v>
      </c>
      <c r="C6" s="15" t="s">
        <v>80</v>
      </c>
      <c r="D6" s="16"/>
    </row>
    <row r="7" spans="1:6" s="2" customFormat="1" ht="14.4" x14ac:dyDescent="0.3">
      <c r="A7" s="6">
        <v>2</v>
      </c>
      <c r="B7" s="3" t="s">
        <v>81</v>
      </c>
      <c r="C7" s="46" t="s">
        <v>333</v>
      </c>
      <c r="D7" s="16"/>
    </row>
    <row r="8" spans="1:6" s="2" customFormat="1" ht="14.4" x14ac:dyDescent="0.3">
      <c r="A8" s="6">
        <v>3</v>
      </c>
      <c r="B8" s="3" t="s">
        <v>82</v>
      </c>
      <c r="C8" s="15" t="s">
        <v>83</v>
      </c>
      <c r="D8" s="16"/>
    </row>
    <row r="9" spans="1:6" s="2" customFormat="1" ht="14.4" x14ac:dyDescent="0.3">
      <c r="A9" s="6">
        <v>4</v>
      </c>
      <c r="B9" s="3" t="s">
        <v>84</v>
      </c>
      <c r="C9" s="15" t="s">
        <v>263</v>
      </c>
      <c r="D9" s="16"/>
    </row>
    <row r="10" spans="1:6" s="2" customFormat="1" ht="14.4" x14ac:dyDescent="0.3">
      <c r="A10" s="6">
        <v>5</v>
      </c>
      <c r="B10" s="3" t="s">
        <v>85</v>
      </c>
      <c r="C10" s="73" t="s">
        <v>296</v>
      </c>
      <c r="D10" s="74"/>
    </row>
    <row r="11" spans="1:6" s="2" customFormat="1" ht="14.4" x14ac:dyDescent="0.3">
      <c r="A11" s="6">
        <v>6</v>
      </c>
      <c r="B11" s="3" t="s">
        <v>2</v>
      </c>
      <c r="C11" s="73" t="s">
        <v>261</v>
      </c>
      <c r="D11" s="74"/>
    </row>
    <row r="12" spans="1:6" s="2" customFormat="1" ht="14.4" x14ac:dyDescent="0.3">
      <c r="A12" s="6">
        <v>7</v>
      </c>
      <c r="B12" s="3" t="s">
        <v>3</v>
      </c>
      <c r="C12" s="73" t="s">
        <v>262</v>
      </c>
      <c r="D12" s="74"/>
    </row>
    <row r="13" spans="1:6" s="2" customFormat="1" ht="14.4" x14ac:dyDescent="0.3">
      <c r="A13" s="6">
        <v>8</v>
      </c>
      <c r="B13" s="3" t="s">
        <v>4</v>
      </c>
      <c r="C13" s="28" t="s">
        <v>264</v>
      </c>
      <c r="D13" s="16"/>
    </row>
    <row r="14" spans="1:6" s="2" customFormat="1" ht="14.4" x14ac:dyDescent="0.3">
      <c r="A14" s="6">
        <v>9</v>
      </c>
      <c r="B14" s="3" t="s">
        <v>86</v>
      </c>
      <c r="C14" s="75">
        <v>136700000</v>
      </c>
      <c r="D14" s="76"/>
    </row>
    <row r="15" spans="1:6" s="2" customFormat="1" ht="14.4" x14ac:dyDescent="0.3">
      <c r="A15" s="6">
        <v>10</v>
      </c>
      <c r="B15" s="3" t="s">
        <v>5</v>
      </c>
      <c r="C15" s="77" t="s">
        <v>269</v>
      </c>
      <c r="D15" s="78"/>
      <c r="F15" s="53"/>
    </row>
    <row r="16" spans="1:6" s="2" customFormat="1" ht="14.4" x14ac:dyDescent="0.3">
      <c r="A16" s="6">
        <v>11</v>
      </c>
      <c r="B16" s="3" t="s">
        <v>87</v>
      </c>
      <c r="C16" s="15" t="s">
        <v>104</v>
      </c>
      <c r="D16" s="16"/>
    </row>
    <row r="17" spans="1:11" s="27" customFormat="1" ht="62.4" customHeight="1" x14ac:dyDescent="0.3">
      <c r="A17" s="23">
        <v>12</v>
      </c>
      <c r="B17" s="24" t="s">
        <v>6</v>
      </c>
      <c r="C17" s="61" t="s">
        <v>279</v>
      </c>
      <c r="D17" s="62"/>
    </row>
    <row r="18" spans="1:11" s="2" customFormat="1" ht="38.4" customHeight="1" x14ac:dyDescent="0.3">
      <c r="A18" s="6">
        <v>13</v>
      </c>
      <c r="B18" s="3" t="s">
        <v>88</v>
      </c>
      <c r="C18" s="59" t="s">
        <v>271</v>
      </c>
      <c r="D18" s="60"/>
    </row>
    <row r="19" spans="1:11" s="2" customFormat="1" ht="30.6" customHeight="1" x14ac:dyDescent="0.3">
      <c r="A19" s="6">
        <v>14</v>
      </c>
      <c r="B19" s="3" t="s">
        <v>89</v>
      </c>
      <c r="C19" s="59" t="s">
        <v>271</v>
      </c>
      <c r="D19" s="60"/>
    </row>
    <row r="20" spans="1:11" s="27" customFormat="1" ht="60" customHeight="1" x14ac:dyDescent="0.3">
      <c r="A20" s="23">
        <v>15</v>
      </c>
      <c r="B20" s="24" t="s">
        <v>90</v>
      </c>
      <c r="C20" s="61" t="s">
        <v>339</v>
      </c>
      <c r="D20" s="62"/>
    </row>
    <row r="21" spans="1:11" s="2" customFormat="1" ht="45" customHeight="1" x14ac:dyDescent="0.3">
      <c r="A21" s="6">
        <v>16</v>
      </c>
      <c r="B21" s="3" t="s">
        <v>91</v>
      </c>
      <c r="C21" s="59" t="s">
        <v>257</v>
      </c>
      <c r="D21" s="60"/>
    </row>
    <row r="22" spans="1:11" s="27" customFormat="1" ht="106.95" customHeight="1" x14ac:dyDescent="0.3">
      <c r="A22" s="23">
        <v>17</v>
      </c>
      <c r="B22" s="24" t="s">
        <v>7</v>
      </c>
      <c r="C22" s="61" t="s">
        <v>272</v>
      </c>
      <c r="D22" s="62"/>
    </row>
    <row r="23" spans="1:11" s="2" customFormat="1" ht="14.4" x14ac:dyDescent="0.3">
      <c r="A23" s="6">
        <v>18</v>
      </c>
      <c r="B23" s="3" t="s">
        <v>92</v>
      </c>
      <c r="C23" s="79">
        <v>14022802.039999999</v>
      </c>
      <c r="D23" s="64"/>
    </row>
    <row r="24" spans="1:11" s="2" customFormat="1" ht="14.4" x14ac:dyDescent="0.3">
      <c r="A24" s="6">
        <v>19</v>
      </c>
      <c r="B24" s="3" t="s">
        <v>93</v>
      </c>
      <c r="C24" s="90">
        <v>4416606.3600000003</v>
      </c>
      <c r="D24" s="91"/>
    </row>
    <row r="25" spans="1:11" s="2" customFormat="1" ht="14.4" x14ac:dyDescent="0.3">
      <c r="A25" s="6">
        <v>20</v>
      </c>
      <c r="B25" s="3" t="s">
        <v>103</v>
      </c>
      <c r="C25" s="71">
        <v>0</v>
      </c>
      <c r="D25" s="72"/>
    </row>
    <row r="26" spans="1:11" s="2" customFormat="1" ht="14.4" x14ac:dyDescent="0.3">
      <c r="A26" s="6">
        <v>21</v>
      </c>
      <c r="B26" s="7" t="s">
        <v>8</v>
      </c>
      <c r="C26" s="63" t="s">
        <v>275</v>
      </c>
      <c r="D26" s="64"/>
    </row>
    <row r="27" spans="1:11" s="2" customFormat="1" ht="14.4" x14ac:dyDescent="0.3">
      <c r="A27" s="6">
        <v>22</v>
      </c>
      <c r="B27" s="3" t="s">
        <v>94</v>
      </c>
      <c r="C27" s="65">
        <f>20972660.33+3505700.51+3505700.51+3505700.51+3505700.51</f>
        <v>34995462.36999999</v>
      </c>
      <c r="D27" s="66"/>
    </row>
    <row r="28" spans="1:11" s="2" customFormat="1" ht="14.4" x14ac:dyDescent="0.3">
      <c r="A28" s="6">
        <v>23</v>
      </c>
      <c r="B28" s="3" t="s">
        <v>95</v>
      </c>
      <c r="C28" s="65">
        <v>9805673.0899999999</v>
      </c>
      <c r="D28" s="66"/>
      <c r="K28" s="2" t="s">
        <v>274</v>
      </c>
    </row>
    <row r="29" spans="1:11" s="2" customFormat="1" ht="14.4" x14ac:dyDescent="0.3">
      <c r="A29" s="6">
        <v>24</v>
      </c>
      <c r="B29" s="3" t="s">
        <v>96</v>
      </c>
      <c r="C29" s="15"/>
      <c r="D29" s="16"/>
    </row>
    <row r="30" spans="1:11" s="2" customFormat="1" ht="15.6" customHeight="1" x14ac:dyDescent="0.25">
      <c r="A30" s="6">
        <v>25</v>
      </c>
      <c r="B30" s="3" t="s">
        <v>97</v>
      </c>
      <c r="C30" s="67">
        <f>32703370+14981407+44980000+43996000</f>
        <v>136660777</v>
      </c>
      <c r="D30" s="68"/>
    </row>
    <row r="31" spans="1:11" s="2" customFormat="1" ht="14.4" x14ac:dyDescent="0.3">
      <c r="A31" s="6">
        <v>26</v>
      </c>
      <c r="B31" s="3" t="s">
        <v>102</v>
      </c>
      <c r="C31" s="15"/>
      <c r="D31" s="17">
        <v>0</v>
      </c>
    </row>
    <row r="32" spans="1:11" s="2" customFormat="1" ht="15.6" customHeight="1" x14ac:dyDescent="0.25">
      <c r="A32" s="6">
        <v>27</v>
      </c>
      <c r="B32" s="3" t="s">
        <v>98</v>
      </c>
      <c r="C32" s="69">
        <f>C30-C27</f>
        <v>101665314.63000001</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225</v>
      </c>
      <c r="D38" s="60"/>
    </row>
    <row r="39" spans="1:6" s="2" customFormat="1" ht="100.2" customHeight="1" x14ac:dyDescent="0.3">
      <c r="A39" s="6"/>
      <c r="B39" s="4"/>
      <c r="C39" s="59" t="s">
        <v>266</v>
      </c>
      <c r="D39" s="60"/>
    </row>
    <row r="40" spans="1:6" s="33" customFormat="1" ht="40.950000000000003" customHeight="1" x14ac:dyDescent="0.3">
      <c r="A40" s="23">
        <v>34</v>
      </c>
      <c r="B40" s="32" t="s">
        <v>72</v>
      </c>
      <c r="C40" s="61" t="s">
        <v>170</v>
      </c>
      <c r="D40" s="6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324</v>
      </c>
    </row>
    <row r="50" spans="2:4" ht="15.6" x14ac:dyDescent="0.3">
      <c r="B50" s="10" t="s">
        <v>325</v>
      </c>
    </row>
    <row r="51" spans="2:4" s="2" customFormat="1" x14ac:dyDescent="0.25">
      <c r="D51" s="1"/>
    </row>
    <row r="52" spans="2:4" s="2" customFormat="1" x14ac:dyDescent="0.25">
      <c r="D52" s="1"/>
    </row>
    <row r="53" spans="2:4" s="2" customFormat="1" x14ac:dyDescent="0.2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F53"/>
  <sheetViews>
    <sheetView showGridLines="0" topLeftCell="B4"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294</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263</v>
      </c>
      <c r="D9" s="16"/>
    </row>
    <row r="10" spans="1:4" s="2" customFormat="1" ht="14.4" x14ac:dyDescent="0.3">
      <c r="A10" s="6">
        <v>5</v>
      </c>
      <c r="B10" s="3" t="s">
        <v>85</v>
      </c>
      <c r="C10" s="73" t="s">
        <v>296</v>
      </c>
      <c r="D10" s="74"/>
    </row>
    <row r="11" spans="1:4" s="2" customFormat="1" ht="14.4" x14ac:dyDescent="0.3">
      <c r="A11" s="6">
        <v>6</v>
      </c>
      <c r="B11" s="3" t="s">
        <v>2</v>
      </c>
      <c r="C11" s="73" t="s">
        <v>261</v>
      </c>
      <c r="D11" s="74"/>
    </row>
    <row r="12" spans="1:4" s="2" customFormat="1" ht="14.4" x14ac:dyDescent="0.3">
      <c r="A12" s="6">
        <v>7</v>
      </c>
      <c r="B12" s="3" t="s">
        <v>3</v>
      </c>
      <c r="C12" s="73" t="s">
        <v>262</v>
      </c>
      <c r="D12" s="74"/>
    </row>
    <row r="13" spans="1:4" s="2" customFormat="1" ht="14.4" x14ac:dyDescent="0.3">
      <c r="A13" s="6">
        <v>8</v>
      </c>
      <c r="B13" s="3" t="s">
        <v>4</v>
      </c>
      <c r="C13" s="28" t="s">
        <v>264</v>
      </c>
      <c r="D13" s="16"/>
    </row>
    <row r="14" spans="1:4" s="2" customFormat="1" ht="14.4" x14ac:dyDescent="0.3">
      <c r="A14" s="6">
        <v>9</v>
      </c>
      <c r="B14" s="3" t="s">
        <v>86</v>
      </c>
      <c r="C14" s="75">
        <v>240900000</v>
      </c>
      <c r="D14" s="76"/>
    </row>
    <row r="15" spans="1:4" s="2" customFormat="1" ht="14.4" x14ac:dyDescent="0.3">
      <c r="A15" s="6">
        <v>10</v>
      </c>
      <c r="B15" s="3" t="s">
        <v>5</v>
      </c>
      <c r="C15" s="77" t="s">
        <v>269</v>
      </c>
      <c r="D15" s="78"/>
    </row>
    <row r="16" spans="1:4" s="2" customFormat="1" ht="14.4" x14ac:dyDescent="0.3">
      <c r="A16" s="6">
        <v>11</v>
      </c>
      <c r="B16" s="3" t="s">
        <v>87</v>
      </c>
      <c r="C16" s="15" t="s">
        <v>104</v>
      </c>
      <c r="D16" s="16"/>
    </row>
    <row r="17" spans="1:4" s="27" customFormat="1" ht="62.4" customHeight="1" x14ac:dyDescent="0.3">
      <c r="A17" s="23">
        <v>12</v>
      </c>
      <c r="B17" s="24" t="s">
        <v>6</v>
      </c>
      <c r="C17" s="61" t="s">
        <v>270</v>
      </c>
      <c r="D17" s="62"/>
    </row>
    <row r="18" spans="1:4" s="2" customFormat="1" ht="38.4" customHeight="1" x14ac:dyDescent="0.3">
      <c r="A18" s="6">
        <v>13</v>
      </c>
      <c r="B18" s="3" t="s">
        <v>88</v>
      </c>
      <c r="C18" s="59" t="s">
        <v>271</v>
      </c>
      <c r="D18" s="60"/>
    </row>
    <row r="19" spans="1:4" s="2" customFormat="1" ht="30.6" customHeight="1" x14ac:dyDescent="0.3">
      <c r="A19" s="6">
        <v>14</v>
      </c>
      <c r="B19" s="3" t="s">
        <v>89</v>
      </c>
      <c r="C19" s="59" t="s">
        <v>271</v>
      </c>
      <c r="D19" s="60"/>
    </row>
    <row r="20" spans="1:4" s="27" customFormat="1" ht="60" customHeight="1" x14ac:dyDescent="0.3">
      <c r="A20" s="23">
        <v>15</v>
      </c>
      <c r="B20" s="24" t="s">
        <v>90</v>
      </c>
      <c r="C20" s="61" t="s">
        <v>343</v>
      </c>
      <c r="D20" s="62"/>
    </row>
    <row r="21" spans="1:4" s="2" customFormat="1" ht="45" customHeight="1" x14ac:dyDescent="0.3">
      <c r="A21" s="6">
        <v>16</v>
      </c>
      <c r="B21" s="3" t="s">
        <v>91</v>
      </c>
      <c r="C21" s="59" t="s">
        <v>257</v>
      </c>
      <c r="D21" s="60"/>
    </row>
    <row r="22" spans="1:4" s="27" customFormat="1" ht="106.95" customHeight="1" x14ac:dyDescent="0.3">
      <c r="A22" s="23">
        <v>17</v>
      </c>
      <c r="B22" s="24" t="s">
        <v>7</v>
      </c>
      <c r="C22" s="61" t="s">
        <v>272</v>
      </c>
      <c r="D22" s="62"/>
    </row>
    <row r="23" spans="1:4" s="2" customFormat="1" ht="14.4" x14ac:dyDescent="0.3">
      <c r="A23" s="6">
        <v>18</v>
      </c>
      <c r="B23" s="3" t="s">
        <v>92</v>
      </c>
      <c r="C23" s="79">
        <v>22702083.41</v>
      </c>
      <c r="D23" s="64"/>
    </row>
    <row r="24" spans="1:4" s="2" customFormat="1" ht="14.4" x14ac:dyDescent="0.3">
      <c r="A24" s="6">
        <v>19</v>
      </c>
      <c r="B24" s="3" t="s">
        <v>93</v>
      </c>
      <c r="C24" s="90">
        <v>7150223.3200000003</v>
      </c>
      <c r="D24" s="91"/>
    </row>
    <row r="25" spans="1:4" s="2" customFormat="1" ht="14.4" x14ac:dyDescent="0.3">
      <c r="A25" s="6">
        <v>20</v>
      </c>
      <c r="B25" s="3" t="s">
        <v>103</v>
      </c>
      <c r="C25" s="71">
        <v>0</v>
      </c>
      <c r="D25" s="72"/>
    </row>
    <row r="26" spans="1:4" s="2" customFormat="1" ht="14.4" x14ac:dyDescent="0.3">
      <c r="A26" s="6">
        <v>21</v>
      </c>
      <c r="B26" s="7" t="s">
        <v>8</v>
      </c>
      <c r="C26" s="63" t="s">
        <v>276</v>
      </c>
      <c r="D26" s="64"/>
    </row>
    <row r="27" spans="1:4" s="2" customFormat="1" ht="14.4" x14ac:dyDescent="0.3">
      <c r="A27" s="6">
        <v>22</v>
      </c>
      <c r="B27" s="3" t="s">
        <v>94</v>
      </c>
      <c r="C27" s="65">
        <f>34168291.74+5581619.33+5581619.33+4953077.33+628542+4953077.33+628542</f>
        <v>56494769.059999995</v>
      </c>
      <c r="D27" s="66"/>
    </row>
    <row r="28" spans="1:4" s="2" customFormat="1" ht="14.4" x14ac:dyDescent="0.3">
      <c r="A28" s="6">
        <v>23</v>
      </c>
      <c r="B28" s="3" t="s">
        <v>95</v>
      </c>
      <c r="C28" s="65">
        <v>16663997.59</v>
      </c>
      <c r="D28" s="66"/>
    </row>
    <row r="29" spans="1:4" s="2" customFormat="1" ht="14.4" x14ac:dyDescent="0.3">
      <c r="A29" s="6">
        <v>24</v>
      </c>
      <c r="B29" s="3" t="s">
        <v>96</v>
      </c>
      <c r="C29" s="15"/>
      <c r="D29" s="16"/>
    </row>
    <row r="30" spans="1:4" s="2" customFormat="1" ht="15.6" customHeight="1" x14ac:dyDescent="0.25">
      <c r="A30" s="6">
        <v>25</v>
      </c>
      <c r="B30" s="3" t="s">
        <v>97</v>
      </c>
      <c r="C30" s="67">
        <f>25141680+38265050+44498000+13975000+9696000+19598000+21548000+3555000+42085000</f>
        <v>218361730</v>
      </c>
      <c r="D30" s="68"/>
    </row>
    <row r="31" spans="1:4" s="2" customFormat="1" ht="14.4" x14ac:dyDescent="0.3">
      <c r="A31" s="6">
        <v>26</v>
      </c>
      <c r="B31" s="3" t="s">
        <v>102</v>
      </c>
      <c r="C31" s="15"/>
      <c r="D31" s="17">
        <v>2400000</v>
      </c>
    </row>
    <row r="32" spans="1:4" s="2" customFormat="1" ht="15.6" customHeight="1" x14ac:dyDescent="0.25">
      <c r="A32" s="6">
        <v>27</v>
      </c>
      <c r="B32" s="3" t="s">
        <v>98</v>
      </c>
      <c r="C32" s="69">
        <f>C30-C27</f>
        <v>161866960.94</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225</v>
      </c>
      <c r="D38" s="60"/>
    </row>
    <row r="39" spans="1:6" s="2" customFormat="1" ht="100.2" customHeight="1" x14ac:dyDescent="0.3">
      <c r="A39" s="6"/>
      <c r="B39" s="4"/>
      <c r="C39" s="59" t="s">
        <v>266</v>
      </c>
      <c r="D39" s="60"/>
    </row>
    <row r="40" spans="1:6" s="33" customFormat="1" ht="40.950000000000003" customHeight="1" x14ac:dyDescent="0.3">
      <c r="A40" s="23">
        <v>34</v>
      </c>
      <c r="B40" s="32" t="s">
        <v>72</v>
      </c>
      <c r="C40" s="61" t="s">
        <v>170</v>
      </c>
      <c r="D40" s="62"/>
    </row>
    <row r="41" spans="1:6" x14ac:dyDescent="0.25">
      <c r="A41" s="18"/>
      <c r="E41" s="19"/>
      <c r="F41" s="19"/>
    </row>
    <row r="42" spans="1:6" x14ac:dyDescent="0.25">
      <c r="A42" s="19"/>
      <c r="B42" s="19"/>
      <c r="C42" s="19"/>
      <c r="D42" s="19"/>
      <c r="E42" s="19"/>
      <c r="F42" s="19"/>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324</v>
      </c>
    </row>
    <row r="50" spans="2:4" ht="15.6" x14ac:dyDescent="0.3">
      <c r="B50" s="10" t="s">
        <v>325</v>
      </c>
    </row>
    <row r="51" spans="2:4" s="2" customFormat="1" x14ac:dyDescent="0.25">
      <c r="D51" s="1"/>
    </row>
    <row r="52" spans="2:4" s="2" customFormat="1" x14ac:dyDescent="0.25">
      <c r="D52" s="1"/>
    </row>
    <row r="53" spans="2:4" s="2" customFormat="1" x14ac:dyDescent="0.25">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G53"/>
  <sheetViews>
    <sheetView showGridLines="0" topLeftCell="A7" zoomScale="80" zoomScaleNormal="80" workbookViewId="0">
      <selection activeCell="C20" sqref="C20:D20"/>
    </sheetView>
  </sheetViews>
  <sheetFormatPr defaultColWidth="9" defaultRowHeight="15" x14ac:dyDescent="0.25"/>
  <cols>
    <col min="1" max="1" width="5.3984375" style="2" customWidth="1"/>
    <col min="2" max="2" width="61.3984375" style="1" customWidth="1"/>
    <col min="3" max="3" width="12.0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293</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263</v>
      </c>
      <c r="D9" s="16"/>
    </row>
    <row r="10" spans="1:4" s="2" customFormat="1" ht="14.4" x14ac:dyDescent="0.3">
      <c r="A10" s="6">
        <v>5</v>
      </c>
      <c r="B10" s="3" t="s">
        <v>85</v>
      </c>
      <c r="C10" s="73" t="s">
        <v>296</v>
      </c>
      <c r="D10" s="74"/>
    </row>
    <row r="11" spans="1:4" s="2" customFormat="1" ht="14.4" x14ac:dyDescent="0.3">
      <c r="A11" s="6">
        <v>6</v>
      </c>
      <c r="B11" s="3" t="s">
        <v>2</v>
      </c>
      <c r="C11" s="73" t="s">
        <v>261</v>
      </c>
      <c r="D11" s="74"/>
    </row>
    <row r="12" spans="1:4" s="2" customFormat="1" ht="14.4" x14ac:dyDescent="0.3">
      <c r="A12" s="6">
        <v>7</v>
      </c>
      <c r="B12" s="3" t="s">
        <v>3</v>
      </c>
      <c r="C12" s="73" t="s">
        <v>262</v>
      </c>
      <c r="D12" s="74"/>
    </row>
    <row r="13" spans="1:4" s="2" customFormat="1" ht="14.4" x14ac:dyDescent="0.3">
      <c r="A13" s="6">
        <v>8</v>
      </c>
      <c r="B13" s="3" t="s">
        <v>4</v>
      </c>
      <c r="C13" s="28" t="s">
        <v>264</v>
      </c>
      <c r="D13" s="16"/>
    </row>
    <row r="14" spans="1:4" s="2" customFormat="1" ht="14.4" x14ac:dyDescent="0.3">
      <c r="A14" s="6">
        <v>9</v>
      </c>
      <c r="B14" s="3" t="s">
        <v>86</v>
      </c>
      <c r="C14" s="75">
        <v>197400000</v>
      </c>
      <c r="D14" s="76"/>
    </row>
    <row r="15" spans="1:4" s="2" customFormat="1" ht="14.4" x14ac:dyDescent="0.3">
      <c r="A15" s="6">
        <v>10</v>
      </c>
      <c r="B15" s="3" t="s">
        <v>5</v>
      </c>
      <c r="C15" s="77" t="s">
        <v>258</v>
      </c>
      <c r="D15" s="78"/>
    </row>
    <row r="16" spans="1:4" s="2" customFormat="1" ht="14.4" x14ac:dyDescent="0.3">
      <c r="A16" s="6">
        <v>11</v>
      </c>
      <c r="B16" s="3" t="s">
        <v>87</v>
      </c>
      <c r="C16" s="15" t="s">
        <v>104</v>
      </c>
      <c r="D16" s="16"/>
    </row>
    <row r="17" spans="1:7" s="27" customFormat="1" ht="62.4" customHeight="1" x14ac:dyDescent="0.3">
      <c r="A17" s="23">
        <v>12</v>
      </c>
      <c r="B17" s="24" t="s">
        <v>6</v>
      </c>
      <c r="C17" s="61" t="s">
        <v>259</v>
      </c>
      <c r="D17" s="62"/>
    </row>
    <row r="18" spans="1:7" s="2" customFormat="1" ht="38.4" customHeight="1" x14ac:dyDescent="0.3">
      <c r="A18" s="6">
        <v>13</v>
      </c>
      <c r="B18" s="3" t="s">
        <v>88</v>
      </c>
      <c r="C18" s="59" t="s">
        <v>260</v>
      </c>
      <c r="D18" s="60"/>
      <c r="G18" s="2" t="s">
        <v>320</v>
      </c>
    </row>
    <row r="19" spans="1:7" s="2" customFormat="1" ht="30.6" customHeight="1" x14ac:dyDescent="0.3">
      <c r="A19" s="6">
        <v>14</v>
      </c>
      <c r="B19" s="3" t="s">
        <v>89</v>
      </c>
      <c r="C19" s="59" t="s">
        <v>260</v>
      </c>
      <c r="D19" s="60"/>
    </row>
    <row r="20" spans="1:7" s="27" customFormat="1" ht="60" customHeight="1" x14ac:dyDescent="0.3">
      <c r="A20" s="23">
        <v>15</v>
      </c>
      <c r="B20" s="24" t="s">
        <v>90</v>
      </c>
      <c r="C20" s="61" t="s">
        <v>339</v>
      </c>
      <c r="D20" s="62"/>
    </row>
    <row r="21" spans="1:7" s="2" customFormat="1" ht="45" customHeight="1" x14ac:dyDescent="0.3">
      <c r="A21" s="6">
        <v>16</v>
      </c>
      <c r="B21" s="3" t="s">
        <v>91</v>
      </c>
      <c r="C21" s="59" t="s">
        <v>305</v>
      </c>
      <c r="D21" s="60"/>
    </row>
    <row r="22" spans="1:7" s="27" customFormat="1" ht="106.95" customHeight="1" x14ac:dyDescent="0.3">
      <c r="A22" s="23">
        <v>17</v>
      </c>
      <c r="B22" s="24" t="s">
        <v>7</v>
      </c>
      <c r="C22" s="61" t="s">
        <v>265</v>
      </c>
      <c r="D22" s="62"/>
    </row>
    <row r="23" spans="1:7" s="2" customFormat="1" ht="14.4" x14ac:dyDescent="0.3">
      <c r="A23" s="6">
        <v>18</v>
      </c>
      <c r="B23" s="3" t="s">
        <v>92</v>
      </c>
      <c r="C23" s="79">
        <v>22199646.350000001</v>
      </c>
      <c r="D23" s="64"/>
    </row>
    <row r="24" spans="1:7" s="2" customFormat="1" ht="14.4" x14ac:dyDescent="0.3">
      <c r="A24" s="6">
        <v>19</v>
      </c>
      <c r="B24" s="3" t="s">
        <v>93</v>
      </c>
      <c r="C24" s="90">
        <v>6620629.9199999999</v>
      </c>
      <c r="D24" s="91"/>
    </row>
    <row r="25" spans="1:7" s="2" customFormat="1" ht="14.4" x14ac:dyDescent="0.3">
      <c r="A25" s="6">
        <v>20</v>
      </c>
      <c r="B25" s="3" t="s">
        <v>103</v>
      </c>
      <c r="C25" s="71">
        <v>0</v>
      </c>
      <c r="D25" s="72"/>
    </row>
    <row r="26" spans="1:7" s="2" customFormat="1" ht="14.4" x14ac:dyDescent="0.3">
      <c r="A26" s="6">
        <v>21</v>
      </c>
      <c r="B26" s="7" t="s">
        <v>8</v>
      </c>
      <c r="C26" s="63" t="s">
        <v>273</v>
      </c>
      <c r="D26" s="64"/>
    </row>
    <row r="27" spans="1:7" s="2" customFormat="1" ht="14.4" x14ac:dyDescent="0.3">
      <c r="A27" s="6">
        <v>22</v>
      </c>
      <c r="B27" s="3" t="s">
        <v>94</v>
      </c>
      <c r="C27" s="65">
        <f>19338305.92+5179343.94+5317984.59+5317984.59+5419070.32</f>
        <v>40572689.360000007</v>
      </c>
      <c r="D27" s="66"/>
    </row>
    <row r="28" spans="1:7" s="2" customFormat="1" ht="14.4" x14ac:dyDescent="0.3">
      <c r="A28" s="6">
        <v>23</v>
      </c>
      <c r="B28" s="3" t="s">
        <v>95</v>
      </c>
      <c r="C28" s="92">
        <v>13713770.49</v>
      </c>
      <c r="D28" s="93"/>
    </row>
    <row r="29" spans="1:7" s="2" customFormat="1" ht="14.4" x14ac:dyDescent="0.3">
      <c r="A29" s="6">
        <v>24</v>
      </c>
      <c r="B29" s="3" t="s">
        <v>96</v>
      </c>
      <c r="C29" s="15"/>
      <c r="D29" s="16"/>
    </row>
    <row r="30" spans="1:7" s="2" customFormat="1" ht="15.6" customHeight="1" x14ac:dyDescent="0.25">
      <c r="A30" s="6">
        <v>25</v>
      </c>
      <c r="B30" s="3" t="s">
        <v>97</v>
      </c>
      <c r="C30" s="67">
        <f>179084312.43+5993000+4297860+2931486.08</f>
        <v>192306658.51000002</v>
      </c>
      <c r="D30" s="68"/>
    </row>
    <row r="31" spans="1:7" s="2" customFormat="1" ht="14.4" x14ac:dyDescent="0.3">
      <c r="A31" s="6">
        <v>26</v>
      </c>
      <c r="B31" s="3" t="s">
        <v>102</v>
      </c>
      <c r="C31" s="15"/>
      <c r="D31" s="45" t="s">
        <v>327</v>
      </c>
      <c r="E31" s="2">
        <v>4.05</v>
      </c>
    </row>
    <row r="32" spans="1:7" s="2" customFormat="1" ht="15.6" customHeight="1" x14ac:dyDescent="0.25">
      <c r="A32" s="6">
        <v>27</v>
      </c>
      <c r="B32" s="3" t="s">
        <v>98</v>
      </c>
      <c r="C32" s="69">
        <f>C30-C27</f>
        <v>151733969.15000001</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225</v>
      </c>
      <c r="D38" s="60"/>
    </row>
    <row r="39" spans="1:6" s="2" customFormat="1" ht="100.2" customHeight="1" x14ac:dyDescent="0.3">
      <c r="A39" s="6"/>
      <c r="B39" s="4"/>
      <c r="C39" s="59" t="s">
        <v>266</v>
      </c>
      <c r="D39" s="60"/>
    </row>
    <row r="40" spans="1:6" s="33" customFormat="1" ht="40.950000000000003" customHeight="1" x14ac:dyDescent="0.3">
      <c r="A40" s="23">
        <v>34</v>
      </c>
      <c r="B40" s="32" t="s">
        <v>72</v>
      </c>
      <c r="C40" s="61" t="s">
        <v>170</v>
      </c>
      <c r="D40" s="62"/>
    </row>
    <row r="41" spans="1:6" x14ac:dyDescent="0.25">
      <c r="A41" s="18"/>
      <c r="E41" s="19"/>
      <c r="F41" s="19"/>
    </row>
    <row r="42" spans="1:6" x14ac:dyDescent="0.25">
      <c r="B42" s="19"/>
      <c r="C42" s="19"/>
      <c r="D42" s="19"/>
      <c r="E42" s="19"/>
      <c r="F42" s="19"/>
    </row>
    <row r="43" spans="1:6" x14ac:dyDescent="0.25">
      <c r="C43" s="40"/>
      <c r="D43" s="58">
        <f>16963300.35-C28</f>
        <v>3249529.8600000013</v>
      </c>
    </row>
    <row r="44" spans="1:6" x14ac:dyDescent="0.25">
      <c r="B44" s="2" t="s">
        <v>12</v>
      </c>
    </row>
    <row r="45" spans="1:6" x14ac:dyDescent="0.25">
      <c r="B45" s="2"/>
    </row>
    <row r="46" spans="1:6" x14ac:dyDescent="0.25">
      <c r="B46" s="2"/>
    </row>
    <row r="47" spans="1:6" x14ac:dyDescent="0.25">
      <c r="B47" s="2"/>
    </row>
    <row r="48" spans="1:6" x14ac:dyDescent="0.25">
      <c r="B48" s="2"/>
    </row>
    <row r="49" spans="2:4" x14ac:dyDescent="0.25">
      <c r="B49" s="11" t="s">
        <v>324</v>
      </c>
    </row>
    <row r="50" spans="2:4" ht="15.6" x14ac:dyDescent="0.3">
      <c r="B50" s="10" t="s">
        <v>325</v>
      </c>
    </row>
    <row r="51" spans="2:4" s="2" customFormat="1" x14ac:dyDescent="0.25">
      <c r="D51" s="1"/>
    </row>
    <row r="52" spans="2:4" s="2" customFormat="1" x14ac:dyDescent="0.25">
      <c r="D52" s="1"/>
    </row>
    <row r="53" spans="2:4" s="2" customFormat="1" x14ac:dyDescent="0.25">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38:D38"/>
    <mergeCell ref="C26:D26"/>
    <mergeCell ref="C27:D27"/>
    <mergeCell ref="C28:D28"/>
    <mergeCell ref="C30:D30"/>
    <mergeCell ref="C32:D32"/>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499984740745262"/>
  </sheetPr>
  <dimension ref="A1:K51"/>
  <sheetViews>
    <sheetView topLeftCell="A16" zoomScale="80" zoomScaleNormal="80" workbookViewId="0">
      <selection activeCell="C20" sqref="C20:D20"/>
    </sheetView>
  </sheetViews>
  <sheetFormatPr defaultColWidth="9" defaultRowHeight="15" x14ac:dyDescent="0.25"/>
  <cols>
    <col min="1" max="1" width="5.3984375" style="2" customWidth="1"/>
    <col min="2" max="2" width="57.699218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281</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282</v>
      </c>
      <c r="D9" s="16"/>
    </row>
    <row r="10" spans="1:4" s="2" customFormat="1" ht="14.4" x14ac:dyDescent="0.3">
      <c r="A10" s="6">
        <v>5</v>
      </c>
      <c r="B10" s="3" t="s">
        <v>85</v>
      </c>
      <c r="C10" s="73" t="s">
        <v>283</v>
      </c>
      <c r="D10" s="74"/>
    </row>
    <row r="11" spans="1:4" s="2" customFormat="1" ht="14.4" x14ac:dyDescent="0.3">
      <c r="A11" s="6">
        <v>6</v>
      </c>
      <c r="B11" s="3" t="s">
        <v>2</v>
      </c>
      <c r="C11" s="73" t="s">
        <v>284</v>
      </c>
      <c r="D11" s="74"/>
    </row>
    <row r="12" spans="1:4" s="2" customFormat="1" ht="14.4" x14ac:dyDescent="0.3">
      <c r="A12" s="6">
        <v>7</v>
      </c>
      <c r="B12" s="3" t="s">
        <v>3</v>
      </c>
      <c r="C12" s="73" t="s">
        <v>285</v>
      </c>
      <c r="D12" s="74"/>
    </row>
    <row r="13" spans="1:4" s="2" customFormat="1" ht="14.4" x14ac:dyDescent="0.3">
      <c r="A13" s="6">
        <v>8</v>
      </c>
      <c r="B13" s="3" t="s">
        <v>4</v>
      </c>
      <c r="C13" s="28" t="s">
        <v>286</v>
      </c>
      <c r="D13" s="16"/>
    </row>
    <row r="14" spans="1:4" s="2" customFormat="1" ht="14.4" x14ac:dyDescent="0.3">
      <c r="A14" s="6">
        <v>9</v>
      </c>
      <c r="B14" s="3" t="s">
        <v>86</v>
      </c>
      <c r="C14" s="75" t="s">
        <v>287</v>
      </c>
      <c r="D14" s="76"/>
    </row>
    <row r="15" spans="1:4" s="2" customFormat="1" ht="14.4" x14ac:dyDescent="0.3">
      <c r="A15" s="6">
        <v>10</v>
      </c>
      <c r="B15" s="3" t="s">
        <v>5</v>
      </c>
      <c r="C15" s="77" t="s">
        <v>288</v>
      </c>
      <c r="D15" s="78"/>
    </row>
    <row r="16" spans="1:4" s="2" customFormat="1" ht="14.4" x14ac:dyDescent="0.3">
      <c r="A16" s="6">
        <v>11</v>
      </c>
      <c r="B16" s="3" t="s">
        <v>87</v>
      </c>
      <c r="C16" s="15" t="s">
        <v>104</v>
      </c>
      <c r="D16" s="16"/>
    </row>
    <row r="17" spans="1:11" s="27" customFormat="1" ht="190.2" customHeight="1" x14ac:dyDescent="0.3">
      <c r="A17" s="23">
        <v>12</v>
      </c>
      <c r="B17" s="24" t="s">
        <v>6</v>
      </c>
      <c r="C17" s="61" t="s">
        <v>291</v>
      </c>
      <c r="D17" s="62"/>
    </row>
    <row r="18" spans="1:11" s="2" customFormat="1" ht="14.4" x14ac:dyDescent="0.3">
      <c r="A18" s="6">
        <v>13</v>
      </c>
      <c r="B18" s="3" t="s">
        <v>88</v>
      </c>
      <c r="C18" s="59" t="s">
        <v>289</v>
      </c>
      <c r="D18" s="60"/>
    </row>
    <row r="19" spans="1:11" s="2" customFormat="1" ht="14.4" x14ac:dyDescent="0.3">
      <c r="A19" s="6">
        <v>14</v>
      </c>
      <c r="B19" s="3" t="s">
        <v>89</v>
      </c>
      <c r="C19" s="59" t="s">
        <v>289</v>
      </c>
      <c r="D19" s="60"/>
    </row>
    <row r="20" spans="1:11" s="27" customFormat="1" ht="61.95" customHeight="1" x14ac:dyDescent="0.3">
      <c r="A20" s="23">
        <v>15</v>
      </c>
      <c r="B20" s="24" t="s">
        <v>90</v>
      </c>
      <c r="C20" s="61" t="s">
        <v>339</v>
      </c>
      <c r="D20" s="62"/>
    </row>
    <row r="21" spans="1:11" s="2" customFormat="1" ht="45" customHeight="1" x14ac:dyDescent="0.3">
      <c r="A21" s="6">
        <v>16</v>
      </c>
      <c r="B21" s="3" t="s">
        <v>91</v>
      </c>
      <c r="C21" s="59" t="s">
        <v>317</v>
      </c>
      <c r="D21" s="60"/>
    </row>
    <row r="22" spans="1:11" s="27" customFormat="1" ht="111.6" customHeight="1" x14ac:dyDescent="0.3">
      <c r="A22" s="23">
        <v>17</v>
      </c>
      <c r="B22" s="24" t="s">
        <v>7</v>
      </c>
      <c r="C22" s="61" t="s">
        <v>290</v>
      </c>
      <c r="D22" s="62"/>
    </row>
    <row r="23" spans="1:11" s="2" customFormat="1" ht="14.4" x14ac:dyDescent="0.3">
      <c r="A23" s="6">
        <v>18</v>
      </c>
      <c r="B23" s="3" t="s">
        <v>92</v>
      </c>
      <c r="C23" s="79">
        <v>93886766.719999999</v>
      </c>
      <c r="D23" s="64"/>
    </row>
    <row r="24" spans="1:11" s="2" customFormat="1" ht="14.4" x14ac:dyDescent="0.3">
      <c r="A24" s="6">
        <v>19</v>
      </c>
      <c r="B24" s="3" t="s">
        <v>93</v>
      </c>
      <c r="C24" s="90">
        <v>13609722.810000001</v>
      </c>
      <c r="D24" s="91"/>
    </row>
    <row r="25" spans="1:11" s="2" customFormat="1" ht="14.4" x14ac:dyDescent="0.3">
      <c r="A25" s="6">
        <v>20</v>
      </c>
      <c r="B25" s="3" t="s">
        <v>103</v>
      </c>
      <c r="C25" s="65">
        <v>0</v>
      </c>
      <c r="D25" s="66"/>
    </row>
    <row r="26" spans="1:11" s="2" customFormat="1" ht="14.4" x14ac:dyDescent="0.3">
      <c r="A26" s="6">
        <v>21</v>
      </c>
      <c r="B26" s="7" t="s">
        <v>8</v>
      </c>
      <c r="C26" s="63" t="s">
        <v>322</v>
      </c>
      <c r="D26" s="64"/>
    </row>
    <row r="27" spans="1:11" s="2" customFormat="1" ht="14.4" x14ac:dyDescent="0.3">
      <c r="A27" s="6">
        <v>22</v>
      </c>
      <c r="B27" s="3" t="s">
        <v>94</v>
      </c>
      <c r="C27" s="65">
        <f>17563534.88+17563534.88+17563534.88+17563534.88</f>
        <v>70254139.519999996</v>
      </c>
      <c r="D27" s="66"/>
    </row>
    <row r="28" spans="1:11" s="2" customFormat="1" ht="14.4" x14ac:dyDescent="0.3">
      <c r="A28" s="6">
        <v>23</v>
      </c>
      <c r="B28" s="3" t="s">
        <v>95</v>
      </c>
      <c r="C28" s="65">
        <v>20029379.510000002</v>
      </c>
      <c r="D28" s="66"/>
      <c r="K28" s="2" t="s">
        <v>274</v>
      </c>
    </row>
    <row r="29" spans="1:11" s="2" customFormat="1" ht="14.4" x14ac:dyDescent="0.3">
      <c r="A29" s="6">
        <v>24</v>
      </c>
      <c r="B29" s="3" t="s">
        <v>96</v>
      </c>
      <c r="C29" s="15"/>
      <c r="D29" s="16"/>
    </row>
    <row r="30" spans="1:11" s="2" customFormat="1" ht="15.6" customHeight="1" x14ac:dyDescent="0.25">
      <c r="A30" s="6">
        <v>25</v>
      </c>
      <c r="B30" s="3" t="s">
        <v>97</v>
      </c>
      <c r="C30" s="67">
        <v>281016558.06</v>
      </c>
      <c r="D30" s="68"/>
    </row>
    <row r="31" spans="1:11" s="2" customFormat="1" ht="14.4" x14ac:dyDescent="0.3">
      <c r="A31" s="6">
        <v>26</v>
      </c>
      <c r="B31" s="3" t="s">
        <v>102</v>
      </c>
      <c r="C31" s="15"/>
      <c r="D31" s="45" t="s">
        <v>328</v>
      </c>
      <c r="E31" s="2">
        <v>94.53</v>
      </c>
    </row>
    <row r="32" spans="1:11" s="2" customFormat="1" ht="15.6" customHeight="1" x14ac:dyDescent="0.25">
      <c r="A32" s="6">
        <v>27</v>
      </c>
      <c r="B32" s="3" t="s">
        <v>98</v>
      </c>
      <c r="C32" s="69">
        <f>C30-C27</f>
        <v>210762418.54000002</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4.4"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14.4" x14ac:dyDescent="0.3">
      <c r="A38" s="6">
        <v>33</v>
      </c>
      <c r="B38" s="4" t="s">
        <v>10</v>
      </c>
      <c r="C38" s="59" t="s">
        <v>225</v>
      </c>
      <c r="D38" s="60"/>
    </row>
    <row r="39" spans="1:6" s="2" customFormat="1" ht="14.4" x14ac:dyDescent="0.3">
      <c r="A39" s="6"/>
      <c r="B39" s="4"/>
      <c r="C39" s="59" t="s">
        <v>266</v>
      </c>
      <c r="D39" s="60"/>
    </row>
    <row r="40" spans="1:6" s="33" customFormat="1" ht="14.4" x14ac:dyDescent="0.3">
      <c r="A40" s="23">
        <v>34</v>
      </c>
      <c r="B40" s="32" t="s">
        <v>72</v>
      </c>
      <c r="C40" s="61" t="s">
        <v>170</v>
      </c>
      <c r="D40" s="62"/>
    </row>
    <row r="41" spans="1:6" x14ac:dyDescent="0.25">
      <c r="A41" s="18"/>
      <c r="E41" s="19"/>
      <c r="F41" s="19"/>
    </row>
    <row r="42" spans="1:6" x14ac:dyDescent="0.25">
      <c r="B42" s="2" t="s">
        <v>12</v>
      </c>
    </row>
    <row r="43" spans="1:6" x14ac:dyDescent="0.25">
      <c r="B43" s="2"/>
    </row>
    <row r="44" spans="1:6" x14ac:dyDescent="0.25">
      <c r="B44" s="2"/>
    </row>
    <row r="45" spans="1:6" x14ac:dyDescent="0.25">
      <c r="B45" s="2"/>
    </row>
    <row r="46" spans="1:6" x14ac:dyDescent="0.25">
      <c r="B46" s="2"/>
    </row>
    <row r="47" spans="1:6" x14ac:dyDescent="0.25">
      <c r="B47" s="11" t="s">
        <v>324</v>
      </c>
    </row>
    <row r="48" spans="1:6" ht="15.6" x14ac:dyDescent="0.3">
      <c r="B48" s="10" t="s">
        <v>325</v>
      </c>
    </row>
    <row r="49" spans="4:4" s="2" customFormat="1" x14ac:dyDescent="0.25">
      <c r="D49" s="1"/>
    </row>
    <row r="50" spans="4:4" s="2" customFormat="1" x14ac:dyDescent="0.25">
      <c r="D50" s="1"/>
    </row>
    <row r="51" spans="4:4" s="2" customFormat="1" x14ac:dyDescent="0.25">
      <c r="D51"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ageMargins left="0.7" right="0.7" top="0.75" bottom="0.75" header="0.3" footer="0.3"/>
  <pageSetup paperSize="132"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F54"/>
  <sheetViews>
    <sheetView showGridLines="0" tabSelected="1" zoomScale="80" zoomScaleNormal="80" workbookViewId="0">
      <selection activeCell="M17" sqref="M17"/>
    </sheetView>
  </sheetViews>
  <sheetFormatPr defaultColWidth="9" defaultRowHeight="15" x14ac:dyDescent="0.25"/>
  <cols>
    <col min="1" max="1" width="5.3984375" style="2" customWidth="1"/>
    <col min="2" max="2" width="61.3984375" style="1" customWidth="1"/>
    <col min="3" max="3" width="9.59765625" style="2" customWidth="1"/>
    <col min="4" max="4" width="28.69921875" style="1" customWidth="1"/>
    <col min="5" max="16384" width="9" style="1"/>
  </cols>
  <sheetData>
    <row r="1" spans="1:4" x14ac:dyDescent="0.25">
      <c r="A1" s="83" t="s">
        <v>0</v>
      </c>
      <c r="B1" s="83"/>
      <c r="C1" s="83"/>
      <c r="D1" s="83"/>
    </row>
    <row r="2" spans="1:4" x14ac:dyDescent="0.25">
      <c r="A2" s="83" t="s">
        <v>76</v>
      </c>
      <c r="B2" s="83"/>
      <c r="C2" s="83"/>
      <c r="D2" s="83"/>
    </row>
    <row r="3" spans="1:4" x14ac:dyDescent="0.25">
      <c r="A3" s="83"/>
      <c r="B3" s="83"/>
      <c r="C3" s="83"/>
      <c r="D3" s="83"/>
    </row>
    <row r="5" spans="1:4" ht="27.6" x14ac:dyDescent="0.25">
      <c r="A5" s="26" t="s">
        <v>78</v>
      </c>
      <c r="B5" s="8" t="s">
        <v>1</v>
      </c>
      <c r="C5" s="84" t="s">
        <v>238</v>
      </c>
      <c r="D5" s="85"/>
    </row>
    <row r="6" spans="1:4" s="2" customFormat="1" ht="14.4" x14ac:dyDescent="0.3">
      <c r="A6" s="6">
        <v>1</v>
      </c>
      <c r="B6" s="3" t="s">
        <v>77</v>
      </c>
      <c r="C6" s="15" t="s">
        <v>80</v>
      </c>
      <c r="D6" s="16"/>
    </row>
    <row r="7" spans="1:4" s="2" customFormat="1" ht="14.4" x14ac:dyDescent="0.3">
      <c r="A7" s="6">
        <v>2</v>
      </c>
      <c r="B7" s="3" t="s">
        <v>81</v>
      </c>
      <c r="C7" s="46" t="s">
        <v>333</v>
      </c>
      <c r="D7" s="16"/>
    </row>
    <row r="8" spans="1:4" s="2" customFormat="1" ht="14.4" x14ac:dyDescent="0.3">
      <c r="A8" s="6">
        <v>3</v>
      </c>
      <c r="B8" s="3" t="s">
        <v>82</v>
      </c>
      <c r="C8" s="15" t="s">
        <v>83</v>
      </c>
      <c r="D8" s="16"/>
    </row>
    <row r="9" spans="1:4" s="2" customFormat="1" ht="14.4" x14ac:dyDescent="0.3">
      <c r="A9" s="6">
        <v>4</v>
      </c>
      <c r="B9" s="3" t="s">
        <v>84</v>
      </c>
      <c r="C9" s="15" t="s">
        <v>216</v>
      </c>
      <c r="D9" s="16"/>
    </row>
    <row r="10" spans="1:4" s="2" customFormat="1" ht="14.4" x14ac:dyDescent="0.3">
      <c r="A10" s="6">
        <v>5</v>
      </c>
      <c r="B10" s="3" t="s">
        <v>85</v>
      </c>
      <c r="C10" s="73" t="s">
        <v>217</v>
      </c>
      <c r="D10" s="74"/>
    </row>
    <row r="11" spans="1:4" s="2" customFormat="1" ht="14.4" x14ac:dyDescent="0.3">
      <c r="A11" s="6">
        <v>6</v>
      </c>
      <c r="B11" s="3" t="s">
        <v>2</v>
      </c>
      <c r="C11" s="73" t="s">
        <v>218</v>
      </c>
      <c r="D11" s="74"/>
    </row>
    <row r="12" spans="1:4" s="2" customFormat="1" ht="14.4" x14ac:dyDescent="0.3">
      <c r="A12" s="6">
        <v>7</v>
      </c>
      <c r="B12" s="3" t="s">
        <v>3</v>
      </c>
      <c r="C12" s="73" t="s">
        <v>219</v>
      </c>
      <c r="D12" s="74"/>
    </row>
    <row r="13" spans="1:4" s="2" customFormat="1" ht="14.4" x14ac:dyDescent="0.3">
      <c r="A13" s="6">
        <v>8</v>
      </c>
      <c r="B13" s="3" t="s">
        <v>4</v>
      </c>
      <c r="C13" s="28" t="s">
        <v>220</v>
      </c>
      <c r="D13" s="16"/>
    </row>
    <row r="14" spans="1:4" s="2" customFormat="1" ht="14.4" x14ac:dyDescent="0.3">
      <c r="A14" s="6">
        <v>9</v>
      </c>
      <c r="B14" s="3" t="s">
        <v>86</v>
      </c>
      <c r="C14" s="75">
        <v>106600000</v>
      </c>
      <c r="D14" s="76"/>
    </row>
    <row r="15" spans="1:4" s="2" customFormat="1" ht="14.4" x14ac:dyDescent="0.3">
      <c r="A15" s="6">
        <v>10</v>
      </c>
      <c r="B15" s="3" t="s">
        <v>5</v>
      </c>
      <c r="C15" s="77" t="s">
        <v>226</v>
      </c>
      <c r="D15" s="78"/>
    </row>
    <row r="16" spans="1:4" s="2" customFormat="1" ht="14.4" x14ac:dyDescent="0.3">
      <c r="A16" s="6">
        <v>11</v>
      </c>
      <c r="B16" s="3" t="s">
        <v>87</v>
      </c>
      <c r="C16" s="15" t="s">
        <v>104</v>
      </c>
      <c r="D16" s="16"/>
    </row>
    <row r="17" spans="1:4" s="27" customFormat="1" ht="62.4" customHeight="1" x14ac:dyDescent="0.3">
      <c r="A17" s="23">
        <v>12</v>
      </c>
      <c r="B17" s="24" t="s">
        <v>6</v>
      </c>
      <c r="C17" s="61" t="s">
        <v>227</v>
      </c>
      <c r="D17" s="62"/>
    </row>
    <row r="18" spans="1:4" s="2" customFormat="1" ht="38.4" customHeight="1" x14ac:dyDescent="0.3">
      <c r="A18" s="6">
        <v>13</v>
      </c>
      <c r="B18" s="3" t="s">
        <v>88</v>
      </c>
      <c r="C18" s="59" t="s">
        <v>229</v>
      </c>
      <c r="D18" s="60"/>
    </row>
    <row r="19" spans="1:4" s="2" customFormat="1" ht="14.4" x14ac:dyDescent="0.3">
      <c r="A19" s="6">
        <v>14</v>
      </c>
      <c r="B19" s="3" t="s">
        <v>89</v>
      </c>
      <c r="C19" s="73" t="s">
        <v>228</v>
      </c>
      <c r="D19" s="74"/>
    </row>
    <row r="20" spans="1:4" s="27" customFormat="1" ht="60" customHeight="1" x14ac:dyDescent="0.3">
      <c r="A20" s="23">
        <v>15</v>
      </c>
      <c r="B20" s="24" t="s">
        <v>90</v>
      </c>
      <c r="C20" s="61" t="s">
        <v>344</v>
      </c>
      <c r="D20" s="62"/>
    </row>
    <row r="21" spans="1:4" s="2" customFormat="1" ht="14.4" x14ac:dyDescent="0.3">
      <c r="A21" s="6">
        <v>16</v>
      </c>
      <c r="B21" s="3" t="s">
        <v>91</v>
      </c>
      <c r="C21" s="71">
        <v>0</v>
      </c>
      <c r="D21" s="72"/>
    </row>
    <row r="22" spans="1:4" s="27" customFormat="1" ht="90.6" customHeight="1" x14ac:dyDescent="0.3">
      <c r="A22" s="23">
        <v>17</v>
      </c>
      <c r="B22" s="24" t="s">
        <v>7</v>
      </c>
      <c r="C22" s="61" t="s">
        <v>230</v>
      </c>
      <c r="D22" s="62"/>
    </row>
    <row r="23" spans="1:4" s="2" customFormat="1" ht="14.4" x14ac:dyDescent="0.3">
      <c r="A23" s="6">
        <v>18</v>
      </c>
      <c r="B23" s="3" t="s">
        <v>92</v>
      </c>
      <c r="C23" s="79">
        <v>21315251.399999999</v>
      </c>
      <c r="D23" s="64"/>
    </row>
    <row r="24" spans="1:4" s="2" customFormat="1" ht="14.4" x14ac:dyDescent="0.3">
      <c r="A24" s="6">
        <v>19</v>
      </c>
      <c r="B24" s="3" t="s">
        <v>93</v>
      </c>
      <c r="C24" s="79">
        <v>1197887.93</v>
      </c>
      <c r="D24" s="64"/>
    </row>
    <row r="25" spans="1:4" s="2" customFormat="1" ht="14.4" x14ac:dyDescent="0.3">
      <c r="A25" s="6">
        <v>20</v>
      </c>
      <c r="B25" s="3" t="s">
        <v>103</v>
      </c>
      <c r="C25" s="71">
        <v>0</v>
      </c>
      <c r="D25" s="72"/>
    </row>
    <row r="26" spans="1:4" s="2" customFormat="1" ht="14.4" x14ac:dyDescent="0.3">
      <c r="A26" s="6">
        <v>21</v>
      </c>
      <c r="B26" s="7" t="s">
        <v>8</v>
      </c>
      <c r="C26" s="63" t="s">
        <v>248</v>
      </c>
      <c r="D26" s="64"/>
    </row>
    <row r="27" spans="1:4" s="2" customFormat="1" ht="14.4" x14ac:dyDescent="0.3">
      <c r="A27" s="6">
        <v>22</v>
      </c>
      <c r="B27" s="3" t="s">
        <v>94</v>
      </c>
      <c r="C27" s="71">
        <f>74603379.9+5328812.85+5328812.85+5328812.85+5328812.85</f>
        <v>95918631.299999982</v>
      </c>
      <c r="D27" s="72"/>
    </row>
    <row r="28" spans="1:4" s="2" customFormat="1" ht="14.4" x14ac:dyDescent="0.3">
      <c r="A28" s="6">
        <v>23</v>
      </c>
      <c r="B28" s="3" t="s">
        <v>95</v>
      </c>
      <c r="C28" s="71">
        <f>14384848.34+457693.92+346079.65+349219.74+292135.74</f>
        <v>15829977.390000001</v>
      </c>
      <c r="D28" s="72"/>
    </row>
    <row r="29" spans="1:4" s="2" customFormat="1" ht="14.4" x14ac:dyDescent="0.3">
      <c r="A29" s="6">
        <v>24</v>
      </c>
      <c r="B29" s="3" t="s">
        <v>96</v>
      </c>
      <c r="C29" s="15"/>
      <c r="D29" s="16"/>
    </row>
    <row r="30" spans="1:4" s="2" customFormat="1" ht="15.6" customHeight="1" x14ac:dyDescent="0.25">
      <c r="A30" s="6">
        <v>25</v>
      </c>
      <c r="B30" s="3" t="s">
        <v>97</v>
      </c>
      <c r="C30" s="67">
        <f>47252577+43995000+2733680+12595000</f>
        <v>106576257</v>
      </c>
      <c r="D30" s="68"/>
    </row>
    <row r="31" spans="1:4" s="2" customFormat="1" ht="14.4" x14ac:dyDescent="0.3">
      <c r="A31" s="6">
        <v>26</v>
      </c>
      <c r="B31" s="3" t="s">
        <v>102</v>
      </c>
      <c r="C31" s="15"/>
      <c r="D31" s="17">
        <v>0</v>
      </c>
    </row>
    <row r="32" spans="1:4" s="2" customFormat="1" ht="15.6" customHeight="1" x14ac:dyDescent="0.25">
      <c r="A32" s="6">
        <v>27</v>
      </c>
      <c r="B32" s="3" t="s">
        <v>98</v>
      </c>
      <c r="C32" s="69">
        <f>C30-C27</f>
        <v>10657625.700000018</v>
      </c>
      <c r="D32" s="70"/>
    </row>
    <row r="33" spans="1:6" s="2" customFormat="1" ht="14.4" x14ac:dyDescent="0.3">
      <c r="A33" s="6">
        <v>28</v>
      </c>
      <c r="B33" s="3" t="s">
        <v>99</v>
      </c>
      <c r="C33" s="15"/>
      <c r="D33" s="16"/>
    </row>
    <row r="34" spans="1:6" s="2" customFormat="1" ht="14.4" x14ac:dyDescent="0.3">
      <c r="A34" s="6">
        <v>29</v>
      </c>
      <c r="B34" s="3" t="s">
        <v>100</v>
      </c>
      <c r="C34" s="15"/>
      <c r="D34" s="16"/>
    </row>
    <row r="35" spans="1:6" s="2" customFormat="1" ht="15.6" customHeight="1" x14ac:dyDescent="0.3">
      <c r="A35" s="6">
        <v>30</v>
      </c>
      <c r="B35" s="3" t="s">
        <v>101</v>
      </c>
      <c r="C35" s="15" t="s">
        <v>21</v>
      </c>
      <c r="D35" s="5"/>
    </row>
    <row r="36" spans="1:6" s="2" customFormat="1" ht="14.4" x14ac:dyDescent="0.3">
      <c r="A36" s="6">
        <v>31</v>
      </c>
      <c r="B36" s="4" t="s">
        <v>40</v>
      </c>
      <c r="C36" s="15"/>
      <c r="D36" s="16"/>
    </row>
    <row r="37" spans="1:6" s="2" customFormat="1" ht="14.4" x14ac:dyDescent="0.3">
      <c r="A37" s="6">
        <v>32</v>
      </c>
      <c r="B37" s="4" t="s">
        <v>9</v>
      </c>
      <c r="C37" s="15"/>
      <c r="D37" s="16"/>
    </row>
    <row r="38" spans="1:6" s="2" customFormat="1" ht="31.95" customHeight="1" x14ac:dyDescent="0.3">
      <c r="A38" s="6">
        <v>33</v>
      </c>
      <c r="B38" s="4" t="s">
        <v>10</v>
      </c>
      <c r="C38" s="59" t="s">
        <v>225</v>
      </c>
      <c r="D38" s="60"/>
    </row>
    <row r="39" spans="1:6" s="2" customFormat="1" ht="78.599999999999994" customHeight="1" x14ac:dyDescent="0.3">
      <c r="A39" s="6"/>
      <c r="B39" s="4"/>
      <c r="C39" s="59" t="s">
        <v>169</v>
      </c>
      <c r="D39" s="60"/>
    </row>
    <row r="40" spans="1:6" s="33" customFormat="1" ht="40.950000000000003" customHeight="1" x14ac:dyDescent="0.3">
      <c r="A40" s="23">
        <v>34</v>
      </c>
      <c r="B40" s="32" t="s">
        <v>72</v>
      </c>
      <c r="C40" s="61" t="s">
        <v>170</v>
      </c>
      <c r="D40" s="62"/>
    </row>
    <row r="41" spans="1:6" x14ac:dyDescent="0.25">
      <c r="A41" s="18"/>
      <c r="E41" s="19"/>
      <c r="F41" s="19"/>
    </row>
    <row r="42" spans="1:6" x14ac:dyDescent="0.25">
      <c r="A42" s="19"/>
      <c r="B42" s="19"/>
      <c r="C42" s="19"/>
      <c r="D42" s="19"/>
      <c r="E42" s="19"/>
      <c r="F42" s="19"/>
    </row>
    <row r="43" spans="1:6" x14ac:dyDescent="0.25">
      <c r="B43" s="19"/>
      <c r="C43" s="19"/>
      <c r="D43" s="19"/>
      <c r="E43" s="19"/>
      <c r="F43" s="19"/>
    </row>
    <row r="45" spans="1:6" x14ac:dyDescent="0.25">
      <c r="B45" s="2" t="s">
        <v>12</v>
      </c>
    </row>
    <row r="46" spans="1:6" x14ac:dyDescent="0.25">
      <c r="B46" s="2"/>
    </row>
    <row r="47" spans="1:6" x14ac:dyDescent="0.25">
      <c r="B47" s="2"/>
    </row>
    <row r="48" spans="1:6" x14ac:dyDescent="0.25">
      <c r="B48" s="2"/>
    </row>
    <row r="49" spans="2:4" x14ac:dyDescent="0.25">
      <c r="B49" s="2"/>
    </row>
    <row r="50" spans="2:4" x14ac:dyDescent="0.25">
      <c r="B50" s="11" t="s">
        <v>324</v>
      </c>
    </row>
    <row r="51" spans="2:4" ht="15.6" x14ac:dyDescent="0.3">
      <c r="B51" s="10" t="s">
        <v>325</v>
      </c>
    </row>
    <row r="52" spans="2:4" s="2" customFormat="1" x14ac:dyDescent="0.25">
      <c r="D52" s="1"/>
    </row>
    <row r="53" spans="2:4" s="2" customFormat="1" x14ac:dyDescent="0.25">
      <c r="D53" s="1"/>
    </row>
    <row r="54" spans="2:4" s="2" customFormat="1" x14ac:dyDescent="0.25">
      <c r="D54"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32" scale="80" orientation="portrait" r:id="rId1"/>
  <headerFooter>
    <oddHeader>&amp;RAnnex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35</vt:i4>
      </vt:variant>
    </vt:vector>
  </HeadingPairs>
  <TitlesOfParts>
    <vt:vector size="70" baseType="lpstr">
      <vt:lpstr>DBP TL 7</vt:lpstr>
      <vt:lpstr>DBP TL 5</vt:lpstr>
      <vt:lpstr>DBP TL 1</vt:lpstr>
      <vt:lpstr>TL42</vt:lpstr>
      <vt:lpstr>TL36</vt:lpstr>
      <vt:lpstr>TL35</vt:lpstr>
      <vt:lpstr>TL34</vt:lpstr>
      <vt:lpstr>TL33</vt:lpstr>
      <vt:lpstr>TL32</vt:lpstr>
      <vt:lpstr>TL31</vt:lpstr>
      <vt:lpstr>TL30)</vt:lpstr>
      <vt:lpstr>TL29</vt:lpstr>
      <vt:lpstr>TL28</vt:lpstr>
      <vt:lpstr>TL27</vt:lpstr>
      <vt:lpstr>tl26</vt:lpstr>
      <vt:lpstr>tl25-</vt:lpstr>
      <vt:lpstr>tl24-</vt:lpstr>
      <vt:lpstr>tl23-</vt:lpstr>
      <vt:lpstr>tl22-</vt:lpstr>
      <vt:lpstr>tl21-</vt:lpstr>
      <vt:lpstr>tl20-</vt:lpstr>
      <vt:lpstr>tl19-</vt:lpstr>
      <vt:lpstr>tl18-</vt:lpstr>
      <vt:lpstr>tl16</vt:lpstr>
      <vt:lpstr>tl15</vt:lpstr>
      <vt:lpstr>tl14</vt:lpstr>
      <vt:lpstr>tl12</vt:lpstr>
      <vt:lpstr>tl11</vt:lpstr>
      <vt:lpstr>tl9</vt:lpstr>
      <vt:lpstr>tl8</vt:lpstr>
      <vt:lpstr>tl 7-1</vt:lpstr>
      <vt:lpstr>tl 6-1</vt:lpstr>
      <vt:lpstr>tl 5</vt:lpstr>
      <vt:lpstr>tl 3 and 4</vt:lpstr>
      <vt:lpstr>tl10-</vt:lpstr>
      <vt:lpstr>'DBP TL 1'!Print_Area</vt:lpstr>
      <vt:lpstr>'DBP TL 5'!Print_Area</vt:lpstr>
      <vt:lpstr>'DBP TL 7'!Print_Area</vt:lpstr>
      <vt:lpstr>'tl 3 and 4'!Print_Area</vt:lpstr>
      <vt:lpstr>'tl 5'!Print_Area</vt:lpstr>
      <vt:lpstr>'tl 6-1'!Print_Area</vt:lpstr>
      <vt:lpstr>'tl 7-1'!Print_Area</vt:lpstr>
      <vt:lpstr>'tl10-'!Print_Area</vt:lpstr>
      <vt:lpstr>'tl11'!Print_Area</vt:lpstr>
      <vt:lpstr>'tl12'!Print_Area</vt:lpstr>
      <vt:lpstr>'tl14'!Print_Area</vt:lpstr>
      <vt:lpstr>'tl15'!Print_Area</vt:lpstr>
      <vt:lpstr>'tl16'!Print_Area</vt:lpstr>
      <vt:lpstr>'tl18-'!Print_Area</vt:lpstr>
      <vt:lpstr>'tl19-'!Print_Area</vt:lpstr>
      <vt:lpstr>'tl20-'!Print_Area</vt:lpstr>
      <vt:lpstr>'tl21-'!Print_Area</vt:lpstr>
      <vt:lpstr>'tl22-'!Print_Area</vt:lpstr>
      <vt:lpstr>'tl23-'!Print_Area</vt:lpstr>
      <vt:lpstr>'tl24-'!Print_Area</vt:lpstr>
      <vt:lpstr>'tl25-'!Print_Area</vt:lpstr>
      <vt:lpstr>'tl26'!Print_Area</vt:lpstr>
      <vt:lpstr>'TL27'!Print_Area</vt:lpstr>
      <vt:lpstr>'TL28'!Print_Area</vt:lpstr>
      <vt:lpstr>'TL29'!Print_Area</vt:lpstr>
      <vt:lpstr>'TL30)'!Print_Area</vt:lpstr>
      <vt:lpstr>'TL31'!Print_Area</vt:lpstr>
      <vt:lpstr>'TL32'!Print_Area</vt:lpstr>
      <vt:lpstr>'TL33'!Print_Area</vt:lpstr>
      <vt:lpstr>'TL34'!Print_Area</vt:lpstr>
      <vt:lpstr>'TL35'!Print_Area</vt:lpstr>
      <vt:lpstr>'TL36'!Print_Area</vt:lpstr>
      <vt:lpstr>'TL42'!Print_Area</vt:lpstr>
      <vt:lpstr>'tl8'!Print_Area</vt:lpstr>
      <vt:lpstr>'tl9'!Print_Area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c:creator>
  <cp:lastModifiedBy>Janine Alexis Fabia</cp:lastModifiedBy>
  <cp:lastPrinted>2022-05-31T07:45:49Z</cp:lastPrinted>
  <dcterms:created xsi:type="dcterms:W3CDTF">2015-02-09T01:51:31Z</dcterms:created>
  <dcterms:modified xsi:type="dcterms:W3CDTF">2024-02-21T06:42:00Z</dcterms:modified>
</cp:coreProperties>
</file>